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1625" activeTab="6"/>
  </bookViews>
  <sheets>
    <sheet name="Общая информация" sheetId="1" r:id="rId1"/>
    <sheet name="Раздел 1" sheetId="2" r:id="rId2"/>
    <sheet name="Раздел 1.1" sheetId="3" r:id="rId3"/>
    <sheet name="Раздел 2" sheetId="4" r:id="rId4"/>
    <sheet name="Раздел 3" sheetId="5" r:id="rId5"/>
    <sheet name="Раздел 4" sheetId="6" r:id="rId6"/>
    <sheet name="Расшифровка" sheetId="7" r:id="rId7"/>
  </sheets>
  <calcPr calcId="179021"/>
</workbook>
</file>

<file path=xl/calcChain.xml><?xml version="1.0" encoding="utf-8"?>
<calcChain xmlns="http://schemas.openxmlformats.org/spreadsheetml/2006/main">
  <c r="AF51" i="7" l="1"/>
  <c r="AF52" i="7"/>
  <c r="AF50" i="7"/>
  <c r="AF49" i="7"/>
  <c r="AF48" i="7"/>
  <c r="AE51" i="7"/>
  <c r="X49" i="7"/>
  <c r="N68" i="7" l="1"/>
  <c r="N47" i="7"/>
  <c r="N46" i="7"/>
  <c r="L35" i="7"/>
  <c r="L51" i="7" s="1"/>
  <c r="K72" i="7"/>
  <c r="K63" i="7"/>
  <c r="K49" i="7"/>
  <c r="K69" i="7" l="1"/>
  <c r="K48" i="7"/>
  <c r="K32" i="7"/>
  <c r="Z24" i="7" l="1"/>
  <c r="AG59" i="7" l="1"/>
  <c r="AF47" i="7" l="1"/>
  <c r="AF46" i="7" s="1"/>
  <c r="AG52" i="7"/>
  <c r="AF68" i="7"/>
  <c r="AF65" i="7"/>
  <c r="AG51" i="7"/>
  <c r="AE94" i="7"/>
  <c r="AE79" i="7"/>
  <c r="AE75" i="7"/>
  <c r="AE68" i="7"/>
  <c r="AE65" i="7"/>
  <c r="AE62" i="7"/>
  <c r="AE60" i="7"/>
  <c r="AE47" i="7"/>
  <c r="AE46" i="7" s="1"/>
  <c r="AE44" i="7"/>
  <c r="AE31" i="7"/>
  <c r="AE30" i="7" s="1"/>
  <c r="AE15" i="7"/>
  <c r="AE7" i="7"/>
  <c r="AG96" i="7"/>
  <c r="AG95" i="7"/>
  <c r="AG90" i="7"/>
  <c r="AG89" i="7"/>
  <c r="AG81" i="7"/>
  <c r="AG82" i="7"/>
  <c r="AG83" i="7"/>
  <c r="AG84" i="7"/>
  <c r="AG85" i="7"/>
  <c r="AG86" i="7"/>
  <c r="AG87" i="7"/>
  <c r="AG80" i="7"/>
  <c r="AG78" i="7"/>
  <c r="AG77" i="7"/>
  <c r="AG73" i="7"/>
  <c r="AG71" i="7"/>
  <c r="AG72" i="7"/>
  <c r="AG69" i="7"/>
  <c r="AG67" i="7"/>
  <c r="AG63" i="7"/>
  <c r="AG61" i="7"/>
  <c r="AG58" i="7"/>
  <c r="AG54" i="7"/>
  <c r="AG50" i="7"/>
  <c r="AG49" i="7"/>
  <c r="AG48" i="7"/>
  <c r="AG45" i="7"/>
  <c r="AG37" i="7"/>
  <c r="AG36" i="7"/>
  <c r="AG35" i="7"/>
  <c r="AG34" i="7"/>
  <c r="AG33" i="7"/>
  <c r="AG32" i="7"/>
  <c r="AG17" i="7"/>
  <c r="AG14" i="7"/>
  <c r="AF94" i="7"/>
  <c r="AF79" i="7"/>
  <c r="AF75" i="7"/>
  <c r="AF62" i="7"/>
  <c r="AF60" i="7"/>
  <c r="AF44" i="7"/>
  <c r="AF38" i="7" s="1"/>
  <c r="AF31" i="7"/>
  <c r="AF30" i="7" s="1"/>
  <c r="AF15" i="7"/>
  <c r="AF7" i="7"/>
  <c r="AG7" i="7" l="1"/>
  <c r="AG94" i="7"/>
  <c r="AG75" i="7"/>
  <c r="AG44" i="7"/>
  <c r="AG79" i="7"/>
  <c r="AG62" i="7"/>
  <c r="AF29" i="7"/>
  <c r="AG65" i="7"/>
  <c r="AF74" i="7"/>
  <c r="AF57" i="7" s="1"/>
  <c r="AF53" i="7" s="1"/>
  <c r="AE38" i="7"/>
  <c r="AG38" i="7" s="1"/>
  <c r="AG46" i="7"/>
  <c r="AG68" i="7"/>
  <c r="AG15" i="7"/>
  <c r="AE74" i="7"/>
  <c r="AG60" i="7"/>
  <c r="AG47" i="7"/>
  <c r="AG30" i="7"/>
  <c r="AG31" i="7"/>
  <c r="AE29" i="7" l="1"/>
  <c r="AG29" i="7" s="1"/>
  <c r="AG74" i="7"/>
  <c r="AF28" i="7"/>
  <c r="AF104" i="7" s="1"/>
  <c r="AE57" i="7"/>
  <c r="AE53" i="7" s="1"/>
  <c r="AE28" i="7" l="1"/>
  <c r="AG53" i="7"/>
  <c r="AG57" i="7"/>
  <c r="Z7" i="7"/>
  <c r="AD88" i="7"/>
  <c r="O88" i="7"/>
  <c r="AG28" i="7" l="1"/>
  <c r="AE104" i="7"/>
  <c r="J88" i="7"/>
  <c r="AD90" i="7"/>
  <c r="AD91" i="7"/>
  <c r="O91" i="7"/>
  <c r="J91" i="7" l="1"/>
  <c r="N62" i="7"/>
  <c r="O90" i="7"/>
  <c r="M62" i="7"/>
  <c r="L62" i="7"/>
  <c r="K62" i="7"/>
  <c r="O62" i="7" l="1"/>
  <c r="J90" i="7"/>
  <c r="L49" i="7" l="1"/>
  <c r="K52" i="7"/>
  <c r="K51" i="7"/>
  <c r="K50" i="7"/>
  <c r="W9" i="7" l="1"/>
  <c r="G22" i="4" l="1"/>
  <c r="G19" i="4"/>
  <c r="F19" i="4"/>
  <c r="G50" i="2"/>
  <c r="G33" i="2"/>
  <c r="G14" i="2"/>
  <c r="G7" i="2"/>
  <c r="F33" i="2"/>
  <c r="F50" i="2"/>
  <c r="G4" i="4" l="1"/>
  <c r="F4" i="4"/>
  <c r="F22" i="4"/>
  <c r="W51" i="7" l="1"/>
  <c r="W35" i="7"/>
  <c r="U31" i="7"/>
  <c r="U30" i="7" s="1"/>
  <c r="W34" i="7"/>
  <c r="U47" i="7"/>
  <c r="U46" i="7" s="1"/>
  <c r="W23" i="7"/>
  <c r="U29" i="7" l="1"/>
  <c r="U28" i="7" s="1"/>
  <c r="U22" i="7"/>
  <c r="U15" i="7" s="1"/>
  <c r="U7" i="7"/>
  <c r="U104" i="7" l="1"/>
  <c r="H44" i="3"/>
  <c r="W77" i="7"/>
  <c r="H71" i="3" s="1"/>
  <c r="Q7" i="7"/>
  <c r="Q75" i="7"/>
  <c r="Q28" i="7" s="1"/>
  <c r="Q22" i="7"/>
  <c r="Q15" i="7" s="1"/>
  <c r="Q74" i="7" l="1"/>
  <c r="Q104" i="7"/>
  <c r="Q57" i="7"/>
  <c r="Q53" i="7"/>
  <c r="X94" i="7" l="1"/>
  <c r="AD101" i="7"/>
  <c r="J101" i="7" s="1"/>
  <c r="T47" i="7"/>
  <c r="T31" i="7"/>
  <c r="W50" i="7"/>
  <c r="W49" i="7"/>
  <c r="H43" i="3"/>
  <c r="W33" i="7"/>
  <c r="S31" i="7"/>
  <c r="S30" i="7" s="1"/>
  <c r="R22" i="7"/>
  <c r="S22" i="7"/>
  <c r="S15" i="7" s="1"/>
  <c r="T22" i="7"/>
  <c r="S47" i="7"/>
  <c r="W47" i="7" l="1"/>
  <c r="H42" i="3"/>
  <c r="T15" i="7"/>
  <c r="S46" i="7"/>
  <c r="R15" i="7"/>
  <c r="S29" i="7"/>
  <c r="S28" i="7" l="1"/>
  <c r="S104" i="7" s="1"/>
  <c r="G26" i="4"/>
  <c r="E26" i="4"/>
  <c r="E27" i="4" s="1"/>
  <c r="G16" i="4" l="1"/>
  <c r="F16" i="4"/>
  <c r="G48" i="2"/>
  <c r="G45" i="2"/>
  <c r="G10" i="2"/>
  <c r="G6" i="2" s="1"/>
  <c r="G37" i="2" l="1"/>
  <c r="G5" i="2" s="1"/>
  <c r="F48" i="2"/>
  <c r="F14" i="2"/>
  <c r="F10" i="2" s="1"/>
  <c r="F7" i="2"/>
  <c r="F6" i="2" s="1"/>
  <c r="O99" i="7" l="1"/>
  <c r="W100" i="7"/>
  <c r="AD100" i="7"/>
  <c r="K44" i="7"/>
  <c r="O44" i="7" s="1"/>
  <c r="K79" i="7"/>
  <c r="J100" i="7" l="1"/>
  <c r="L27" i="3"/>
  <c r="AB22" i="7"/>
  <c r="AD22" i="7" s="1"/>
  <c r="AB15" i="7" l="1"/>
  <c r="K27" i="3"/>
  <c r="E15" i="4"/>
  <c r="E55" i="2" l="1"/>
  <c r="E54" i="2"/>
  <c r="E36" i="2"/>
  <c r="E35" i="2"/>
  <c r="E33" i="2"/>
  <c r="E32" i="2"/>
  <c r="E31" i="2"/>
  <c r="E30" i="2"/>
  <c r="E29" i="2"/>
  <c r="E27" i="2"/>
  <c r="E26" i="2"/>
  <c r="E23" i="2"/>
  <c r="E22" i="2"/>
  <c r="E20" i="2"/>
  <c r="E18" i="2"/>
  <c r="E9" i="2"/>
  <c r="L73" i="3"/>
  <c r="L43" i="3"/>
  <c r="L42" i="3"/>
  <c r="K63" i="3"/>
  <c r="AB31" i="7"/>
  <c r="AA31" i="7"/>
  <c r="AB47" i="7"/>
  <c r="AA47" i="7"/>
  <c r="Z47" i="7"/>
  <c r="Y47" i="7"/>
  <c r="X47" i="7"/>
  <c r="X31" i="7"/>
  <c r="J79" i="3" l="1"/>
  <c r="J78" i="3"/>
  <c r="J77" i="3"/>
  <c r="J76" i="3"/>
  <c r="J75" i="3"/>
  <c r="J74" i="3"/>
  <c r="J73" i="3"/>
  <c r="J70" i="3"/>
  <c r="J65" i="3"/>
  <c r="J63" i="3"/>
  <c r="J53" i="3"/>
  <c r="J47" i="3"/>
  <c r="J46" i="3"/>
  <c r="J45" i="3"/>
  <c r="J44" i="3"/>
  <c r="J43" i="3"/>
  <c r="J42" i="3"/>
  <c r="J41" i="3"/>
  <c r="H60" i="3" l="1"/>
  <c r="H51" i="3"/>
  <c r="E51" i="3" s="1"/>
  <c r="E49" i="2" s="1"/>
  <c r="L47" i="7" l="1"/>
  <c r="M47" i="7"/>
  <c r="K47" i="7"/>
  <c r="K31" i="7"/>
  <c r="L31" i="7" l="1"/>
  <c r="M31" i="7"/>
  <c r="O31" i="7" l="1"/>
  <c r="AD103" i="7"/>
  <c r="W103" i="7"/>
  <c r="O103" i="7"/>
  <c r="AD102" i="7"/>
  <c r="W102" i="7"/>
  <c r="O102" i="7"/>
  <c r="AD99" i="7"/>
  <c r="W99" i="7"/>
  <c r="AD98" i="7"/>
  <c r="W98" i="7"/>
  <c r="O98" i="7"/>
  <c r="AD97" i="7"/>
  <c r="K54" i="3" s="1"/>
  <c r="E54" i="3" s="1"/>
  <c r="E52" i="2" s="1"/>
  <c r="W97" i="7"/>
  <c r="O97" i="7"/>
  <c r="AD96" i="7"/>
  <c r="W96" i="7"/>
  <c r="O96" i="7"/>
  <c r="AD95" i="7"/>
  <c r="W95" i="7"/>
  <c r="O95" i="7"/>
  <c r="J52" i="3"/>
  <c r="AC94" i="7"/>
  <c r="AB94" i="7"/>
  <c r="AB92" i="7" s="1"/>
  <c r="AA94" i="7"/>
  <c r="AA92" i="7" s="1"/>
  <c r="Z94" i="7"/>
  <c r="Y94" i="7"/>
  <c r="Y92" i="7" s="1"/>
  <c r="K94" i="7"/>
  <c r="O94" i="7" s="1"/>
  <c r="F52" i="3" s="1"/>
  <c r="AD93" i="7"/>
  <c r="W93" i="7"/>
  <c r="O93" i="7"/>
  <c r="Z92" i="7"/>
  <c r="P92" i="7"/>
  <c r="P28" i="7" s="1"/>
  <c r="N92" i="7"/>
  <c r="O92" i="7" s="1"/>
  <c r="AD89" i="7"/>
  <c r="K79" i="3" s="1"/>
  <c r="O89" i="7"/>
  <c r="F79" i="3" s="1"/>
  <c r="AD87" i="7"/>
  <c r="O87" i="7"/>
  <c r="F78" i="3" s="1"/>
  <c r="AD86" i="7"/>
  <c r="K76" i="3" s="1"/>
  <c r="W86" i="7"/>
  <c r="O86" i="7"/>
  <c r="AD85" i="7"/>
  <c r="K75" i="3" s="1"/>
  <c r="W85" i="7"/>
  <c r="O85" i="7"/>
  <c r="F75" i="3" s="1"/>
  <c r="AD84" i="7"/>
  <c r="K78" i="3" s="1"/>
  <c r="W84" i="7"/>
  <c r="O84" i="7"/>
  <c r="AD83" i="7"/>
  <c r="K77" i="3" s="1"/>
  <c r="W83" i="7"/>
  <c r="O83" i="7"/>
  <c r="F77" i="3" s="1"/>
  <c r="AD82" i="7"/>
  <c r="K74" i="3" s="1"/>
  <c r="W82" i="7"/>
  <c r="O82" i="7"/>
  <c r="AD81" i="7"/>
  <c r="W81" i="7"/>
  <c r="O81" i="7"/>
  <c r="AD80" i="7"/>
  <c r="W80" i="7"/>
  <c r="O80" i="7"/>
  <c r="J72" i="3"/>
  <c r="AC79" i="7"/>
  <c r="AB79" i="7"/>
  <c r="AA79" i="7"/>
  <c r="Z79" i="7"/>
  <c r="L72" i="3" s="1"/>
  <c r="Y79" i="7"/>
  <c r="X79" i="7"/>
  <c r="N79" i="7"/>
  <c r="M79" i="7"/>
  <c r="L79" i="7"/>
  <c r="AD78" i="7"/>
  <c r="O78" i="7"/>
  <c r="AD77" i="7"/>
  <c r="O77" i="7"/>
  <c r="AD76" i="7"/>
  <c r="W76" i="7"/>
  <c r="O76" i="7"/>
  <c r="AB75" i="7"/>
  <c r="AA75" i="7"/>
  <c r="Z75" i="7"/>
  <c r="Y75" i="7"/>
  <c r="Y74" i="7" s="1"/>
  <c r="X75" i="7"/>
  <c r="R75" i="7"/>
  <c r="W75" i="7" s="1"/>
  <c r="N75" i="7"/>
  <c r="M75" i="7"/>
  <c r="L75" i="7"/>
  <c r="K75" i="7"/>
  <c r="K74" i="7" s="1"/>
  <c r="AC74" i="7"/>
  <c r="AD73" i="7"/>
  <c r="K70" i="3" s="1"/>
  <c r="O73" i="7"/>
  <c r="F70" i="3" s="1"/>
  <c r="AD72" i="7"/>
  <c r="O72" i="7"/>
  <c r="AD71" i="7"/>
  <c r="W71" i="7"/>
  <c r="O71" i="7"/>
  <c r="AD70" i="7"/>
  <c r="W70" i="7"/>
  <c r="O70" i="7"/>
  <c r="AD69" i="7"/>
  <c r="W69" i="7"/>
  <c r="O69" i="7"/>
  <c r="J69" i="3"/>
  <c r="AB68" i="7"/>
  <c r="AA68" i="7"/>
  <c r="Z68" i="7"/>
  <c r="Y68" i="7"/>
  <c r="X68" i="7"/>
  <c r="M68" i="7"/>
  <c r="L68" i="7"/>
  <c r="K68" i="7"/>
  <c r="AD67" i="7"/>
  <c r="W67" i="7"/>
  <c r="O67" i="7"/>
  <c r="AD66" i="7"/>
  <c r="W66" i="7"/>
  <c r="O66" i="7"/>
  <c r="J68" i="3"/>
  <c r="AB65" i="7"/>
  <c r="AA65" i="7"/>
  <c r="Z65" i="7"/>
  <c r="Y65" i="7"/>
  <c r="X65" i="7"/>
  <c r="W65" i="7"/>
  <c r="L65" i="7"/>
  <c r="K65" i="7"/>
  <c r="AD64" i="7"/>
  <c r="W64" i="7"/>
  <c r="O64" i="7"/>
  <c r="AD63" i="7"/>
  <c r="W63" i="7"/>
  <c r="O63" i="7"/>
  <c r="AB62" i="7"/>
  <c r="AA62" i="7"/>
  <c r="Z62" i="7"/>
  <c r="Y62" i="7"/>
  <c r="X62" i="7"/>
  <c r="AD61" i="7"/>
  <c r="W61" i="7"/>
  <c r="W60" i="7" s="1"/>
  <c r="O61" i="7"/>
  <c r="AB60" i="7"/>
  <c r="AA60" i="7"/>
  <c r="Z60" i="7"/>
  <c r="Y60" i="7"/>
  <c r="X60" i="7"/>
  <c r="N60" i="7"/>
  <c r="M60" i="7"/>
  <c r="L60" i="7"/>
  <c r="AD59" i="7"/>
  <c r="K65" i="3" s="1"/>
  <c r="W59" i="7"/>
  <c r="O59" i="7"/>
  <c r="W58" i="7"/>
  <c r="O58" i="7"/>
  <c r="AD56" i="7"/>
  <c r="K61" i="3" s="1"/>
  <c r="W56" i="7"/>
  <c r="O56" i="7"/>
  <c r="F61" i="3" s="1"/>
  <c r="AD55" i="7"/>
  <c r="K60" i="3" s="1"/>
  <c r="W55" i="7"/>
  <c r="O55" i="7"/>
  <c r="F60" i="3" s="1"/>
  <c r="AC54" i="7"/>
  <c r="AB54" i="7"/>
  <c r="AA54" i="7"/>
  <c r="Z54" i="7"/>
  <c r="Y54" i="7"/>
  <c r="X54" i="7"/>
  <c r="V54" i="7"/>
  <c r="AD52" i="7"/>
  <c r="W52" i="7"/>
  <c r="O52" i="7"/>
  <c r="AD51" i="7"/>
  <c r="O51" i="7"/>
  <c r="AD50" i="7"/>
  <c r="O50" i="7"/>
  <c r="J49" i="3"/>
  <c r="AD48" i="7"/>
  <c r="W48" i="7"/>
  <c r="O48" i="7"/>
  <c r="AB46" i="7"/>
  <c r="Z46" i="7"/>
  <c r="L49" i="3" s="1"/>
  <c r="L46" i="7"/>
  <c r="AA46" i="7"/>
  <c r="Y46" i="7"/>
  <c r="M46" i="7"/>
  <c r="K46" i="7"/>
  <c r="AD45" i="7"/>
  <c r="O45" i="7"/>
  <c r="AB44" i="7"/>
  <c r="AA44" i="7"/>
  <c r="Z44" i="7"/>
  <c r="Y44" i="7"/>
  <c r="X44" i="7"/>
  <c r="AD43" i="7"/>
  <c r="W43" i="7"/>
  <c r="O43" i="7"/>
  <c r="AD42" i="7"/>
  <c r="W42" i="7"/>
  <c r="O42" i="7"/>
  <c r="AB41" i="7"/>
  <c r="AA41" i="7"/>
  <c r="Z41" i="7"/>
  <c r="Y41" i="7"/>
  <c r="X41" i="7"/>
  <c r="N41" i="7"/>
  <c r="N38" i="7" s="1"/>
  <c r="M41" i="7"/>
  <c r="L41" i="7"/>
  <c r="L38" i="7" s="1"/>
  <c r="K41" i="7"/>
  <c r="AD40" i="7"/>
  <c r="O40" i="7"/>
  <c r="AB39" i="7"/>
  <c r="AA39" i="7"/>
  <c r="Z39" i="7"/>
  <c r="Y39" i="7"/>
  <c r="X39" i="7"/>
  <c r="W39" i="7"/>
  <c r="K39" i="7"/>
  <c r="O39" i="7" s="1"/>
  <c r="J48" i="3"/>
  <c r="W38" i="7"/>
  <c r="M38" i="7"/>
  <c r="AD37" i="7"/>
  <c r="K47" i="3" s="1"/>
  <c r="O37" i="7"/>
  <c r="AD36" i="7"/>
  <c r="K46" i="3" s="1"/>
  <c r="W36" i="7"/>
  <c r="O36" i="7"/>
  <c r="AD35" i="7"/>
  <c r="K44" i="3" s="1"/>
  <c r="O35" i="7"/>
  <c r="AD34" i="7"/>
  <c r="K43" i="3" s="1"/>
  <c r="O34" i="7"/>
  <c r="Z31" i="7"/>
  <c r="Y33" i="7"/>
  <c r="Y31" i="7" s="1"/>
  <c r="Y30" i="7" s="1"/>
  <c r="X30" i="7"/>
  <c r="N33" i="7"/>
  <c r="N31" i="7" s="1"/>
  <c r="N30" i="7" s="1"/>
  <c r="AD32" i="7"/>
  <c r="K45" i="3" s="1"/>
  <c r="W32" i="7"/>
  <c r="O32" i="7"/>
  <c r="L30" i="7"/>
  <c r="AB30" i="7"/>
  <c r="AA30" i="7"/>
  <c r="T30" i="7"/>
  <c r="M30" i="7"/>
  <c r="T29" i="7"/>
  <c r="W29" i="7" s="1"/>
  <c r="H40" i="3" s="1"/>
  <c r="AD27" i="7"/>
  <c r="J27" i="7" s="1"/>
  <c r="AD26" i="7"/>
  <c r="J26" i="7" s="1"/>
  <c r="AD25" i="7"/>
  <c r="J25" i="7" s="1"/>
  <c r="AC24" i="7"/>
  <c r="AC15" i="7" s="1"/>
  <c r="AB24" i="7"/>
  <c r="AA24" i="7"/>
  <c r="L30" i="3" s="1"/>
  <c r="L8" i="3" s="1"/>
  <c r="Z15" i="7"/>
  <c r="Y24" i="7"/>
  <c r="Y15" i="7" s="1"/>
  <c r="X24" i="7"/>
  <c r="AD23" i="7"/>
  <c r="J23" i="7" s="1"/>
  <c r="V22" i="7"/>
  <c r="P22" i="7"/>
  <c r="AD21" i="7"/>
  <c r="K26" i="3" s="1"/>
  <c r="E26" i="3" s="1"/>
  <c r="E24" i="2" s="1"/>
  <c r="O20" i="7"/>
  <c r="J20" i="7" s="1"/>
  <c r="AD19" i="7"/>
  <c r="X18" i="7"/>
  <c r="J17" i="7"/>
  <c r="AD16" i="7"/>
  <c r="J16" i="7" s="1"/>
  <c r="J23" i="3"/>
  <c r="N15" i="7"/>
  <c r="M15" i="7"/>
  <c r="F15" i="3" s="1"/>
  <c r="L15" i="7"/>
  <c r="F19" i="3" s="1"/>
  <c r="E19" i="3" s="1"/>
  <c r="E17" i="2" s="1"/>
  <c r="K15" i="7"/>
  <c r="F18" i="3" s="1"/>
  <c r="E18" i="3" s="1"/>
  <c r="E16" i="2" s="1"/>
  <c r="J14" i="7"/>
  <c r="AD13" i="7"/>
  <c r="J13" i="7" s="1"/>
  <c r="J9" i="7"/>
  <c r="O8" i="7"/>
  <c r="J8" i="7" s="1"/>
  <c r="AC7" i="7"/>
  <c r="AB7" i="7"/>
  <c r="AA7" i="7"/>
  <c r="Y7" i="7"/>
  <c r="X7" i="7"/>
  <c r="V7" i="7"/>
  <c r="R7" i="7"/>
  <c r="P7" i="7"/>
  <c r="N7" i="7"/>
  <c r="M7" i="7"/>
  <c r="L7" i="7"/>
  <c r="K7" i="7"/>
  <c r="J95" i="7" l="1"/>
  <c r="K57" i="7"/>
  <c r="N29" i="7"/>
  <c r="E77" i="3"/>
  <c r="E75" i="2" s="1"/>
  <c r="E75" i="3"/>
  <c r="E73" i="2" s="1"/>
  <c r="AC104" i="7"/>
  <c r="AA15" i="7"/>
  <c r="M74" i="7"/>
  <c r="J40" i="3"/>
  <c r="W7" i="7"/>
  <c r="AB38" i="7"/>
  <c r="AB29" i="7" s="1"/>
  <c r="W22" i="7"/>
  <c r="J22" i="7" s="1"/>
  <c r="W31" i="7"/>
  <c r="W30" i="7" s="1"/>
  <c r="H41" i="3" s="1"/>
  <c r="X38" i="7"/>
  <c r="Z38" i="7"/>
  <c r="Z29" i="7" s="1"/>
  <c r="J42" i="7"/>
  <c r="J45" i="7"/>
  <c r="N57" i="7"/>
  <c r="N54" i="7" s="1"/>
  <c r="O54" i="7" s="1"/>
  <c r="F59" i="3" s="1"/>
  <c r="K55" i="3"/>
  <c r="E55" i="3" s="1"/>
  <c r="E53" i="2" s="1"/>
  <c r="M57" i="7"/>
  <c r="M53" i="7" s="1"/>
  <c r="P15" i="7"/>
  <c r="T28" i="7"/>
  <c r="T104" i="7" s="1"/>
  <c r="V15" i="7"/>
  <c r="AD18" i="7"/>
  <c r="J18" i="7" s="1"/>
  <c r="X15" i="7"/>
  <c r="R74" i="7"/>
  <c r="W74" i="7" s="1"/>
  <c r="W62" i="7"/>
  <c r="J69" i="7"/>
  <c r="J71" i="7"/>
  <c r="AA74" i="7"/>
  <c r="AA57" i="7" s="1"/>
  <c r="AA53" i="7" s="1"/>
  <c r="E19" i="2"/>
  <c r="K23" i="3"/>
  <c r="M29" i="7"/>
  <c r="X74" i="7"/>
  <c r="H80" i="3"/>
  <c r="J43" i="7"/>
  <c r="J48" i="7"/>
  <c r="AD60" i="7"/>
  <c r="K66" i="3" s="1"/>
  <c r="J61" i="7"/>
  <c r="Y57" i="7"/>
  <c r="Y53" i="7" s="1"/>
  <c r="J67" i="3"/>
  <c r="J70" i="7"/>
  <c r="J72" i="7"/>
  <c r="E70" i="3"/>
  <c r="E68" i="2" s="1"/>
  <c r="J71" i="3"/>
  <c r="J93" i="7"/>
  <c r="AD94" i="7"/>
  <c r="K52" i="3" s="1"/>
  <c r="E52" i="3" s="1"/>
  <c r="E50" i="2" s="1"/>
  <c r="J96" i="7"/>
  <c r="J98" i="7"/>
  <c r="J66" i="3"/>
  <c r="J64" i="3"/>
  <c r="L74" i="7"/>
  <c r="L57" i="7" s="1"/>
  <c r="L53" i="7" s="1"/>
  <c r="N74" i="7"/>
  <c r="W92" i="7"/>
  <c r="H50" i="3"/>
  <c r="E78" i="3"/>
  <c r="E76" i="2" s="1"/>
  <c r="J102" i="7"/>
  <c r="E60" i="3"/>
  <c r="E58" i="2" s="1"/>
  <c r="K73" i="3"/>
  <c r="J82" i="7"/>
  <c r="F74" i="3"/>
  <c r="E74" i="3" s="1"/>
  <c r="E72" i="2" s="1"/>
  <c r="J84" i="7"/>
  <c r="K53" i="3"/>
  <c r="F41" i="3"/>
  <c r="F47" i="3"/>
  <c r="E61" i="3"/>
  <c r="E59" i="2" s="1"/>
  <c r="Z74" i="7"/>
  <c r="Z57" i="7" s="1"/>
  <c r="Z53" i="7" s="1"/>
  <c r="Z30" i="7"/>
  <c r="AD30" i="7" s="1"/>
  <c r="L41" i="3"/>
  <c r="L40" i="3" s="1"/>
  <c r="L71" i="3"/>
  <c r="E79" i="3"/>
  <c r="E77" i="2" s="1"/>
  <c r="F53" i="3"/>
  <c r="K53" i="7"/>
  <c r="J59" i="7"/>
  <c r="F65" i="3"/>
  <c r="E65" i="3" s="1"/>
  <c r="E63" i="2" s="1"/>
  <c r="J58" i="7"/>
  <c r="F63" i="3"/>
  <c r="E63" i="3" s="1"/>
  <c r="E61" i="2" s="1"/>
  <c r="J86" i="7"/>
  <c r="F76" i="3"/>
  <c r="E76" i="3" s="1"/>
  <c r="E74" i="2" s="1"/>
  <c r="J80" i="7"/>
  <c r="F73" i="3"/>
  <c r="AB74" i="7"/>
  <c r="AB57" i="7" s="1"/>
  <c r="W54" i="7"/>
  <c r="H59" i="3"/>
  <c r="V53" i="7"/>
  <c r="AD47" i="7"/>
  <c r="AD24" i="7"/>
  <c r="J24" i="7" s="1"/>
  <c r="AD31" i="7"/>
  <c r="J32" i="7"/>
  <c r="F45" i="3"/>
  <c r="E45" i="3" s="1"/>
  <c r="E43" i="2" s="1"/>
  <c r="J35" i="7"/>
  <c r="F44" i="3"/>
  <c r="E44" i="3" s="1"/>
  <c r="E42" i="2" s="1"/>
  <c r="J37" i="7"/>
  <c r="K38" i="7"/>
  <c r="O38" i="7" s="1"/>
  <c r="AD39" i="7"/>
  <c r="J39" i="7" s="1"/>
  <c r="AA38" i="7"/>
  <c r="AA29" i="7" s="1"/>
  <c r="J40" i="7"/>
  <c r="O41" i="7"/>
  <c r="AD41" i="7"/>
  <c r="J50" i="7"/>
  <c r="J52" i="7"/>
  <c r="AD54" i="7"/>
  <c r="J55" i="7"/>
  <c r="AD62" i="7"/>
  <c r="K67" i="3" s="1"/>
  <c r="J64" i="7"/>
  <c r="AD65" i="7"/>
  <c r="K68" i="3" s="1"/>
  <c r="J66" i="7"/>
  <c r="O68" i="7"/>
  <c r="AD68" i="7"/>
  <c r="AD75" i="7"/>
  <c r="K71" i="3" s="1"/>
  <c r="J76" i="7"/>
  <c r="J78" i="7"/>
  <c r="O79" i="7"/>
  <c r="F72" i="3" s="1"/>
  <c r="AD79" i="7"/>
  <c r="K72" i="3" s="1"/>
  <c r="J81" i="7"/>
  <c r="J83" i="7"/>
  <c r="J85" i="7"/>
  <c r="J87" i="7"/>
  <c r="J89" i="7"/>
  <c r="J97" i="7"/>
  <c r="J99" i="7"/>
  <c r="J103" i="7"/>
  <c r="J34" i="7"/>
  <c r="F43" i="3"/>
  <c r="E43" i="3" s="1"/>
  <c r="E41" i="2" s="1"/>
  <c r="J36" i="7"/>
  <c r="F46" i="3"/>
  <c r="E46" i="3" s="1"/>
  <c r="E44" i="2" s="1"/>
  <c r="E15" i="3"/>
  <c r="E13" i="2" s="1"/>
  <c r="F14" i="3"/>
  <c r="E14" i="3" s="1"/>
  <c r="E12" i="2" s="1"/>
  <c r="AD44" i="7"/>
  <c r="J44" i="7" s="1"/>
  <c r="O47" i="7"/>
  <c r="O49" i="7"/>
  <c r="AD49" i="7"/>
  <c r="J51" i="7"/>
  <c r="N53" i="7"/>
  <c r="N28" i="7" s="1"/>
  <c r="J56" i="7"/>
  <c r="O60" i="7"/>
  <c r="F66" i="3" s="1"/>
  <c r="K10" i="3"/>
  <c r="K9" i="3" s="1"/>
  <c r="O7" i="7"/>
  <c r="F6" i="3" s="1"/>
  <c r="J19" i="7"/>
  <c r="J21" i="7"/>
  <c r="O33" i="7"/>
  <c r="F42" i="3" s="1"/>
  <c r="AD33" i="7"/>
  <c r="K42" i="3" s="1"/>
  <c r="J63" i="7"/>
  <c r="O65" i="7"/>
  <c r="J67" i="7"/>
  <c r="J73" i="7"/>
  <c r="O74" i="7"/>
  <c r="O75" i="7"/>
  <c r="F71" i="3" s="1"/>
  <c r="J77" i="7"/>
  <c r="AD92" i="7"/>
  <c r="J6" i="3"/>
  <c r="L6" i="3"/>
  <c r="K36" i="3"/>
  <c r="E36" i="3" s="1"/>
  <c r="E34" i="2" s="1"/>
  <c r="L29" i="7"/>
  <c r="K30" i="7"/>
  <c r="O30" i="7" s="1"/>
  <c r="J8" i="3"/>
  <c r="F17" i="3"/>
  <c r="O46" i="7"/>
  <c r="F49" i="3" s="1"/>
  <c r="AD7" i="7"/>
  <c r="K6" i="3" s="1"/>
  <c r="O15" i="7"/>
  <c r="Y38" i="7"/>
  <c r="Y29" i="7" s="1"/>
  <c r="Y28" i="7" s="1"/>
  <c r="Y104" i="7" s="1"/>
  <c r="T46" i="7"/>
  <c r="W46" i="7" s="1"/>
  <c r="H49" i="3" s="1"/>
  <c r="X46" i="7"/>
  <c r="AB28" i="7" l="1"/>
  <c r="AB104" i="7" s="1"/>
  <c r="AD15" i="7"/>
  <c r="J94" i="7"/>
  <c r="X57" i="7"/>
  <c r="X53" i="7" s="1"/>
  <c r="O53" i="7"/>
  <c r="F58" i="3" s="1"/>
  <c r="E9" i="4" s="1"/>
  <c r="E66" i="3"/>
  <c r="E64" i="2" s="1"/>
  <c r="L28" i="7"/>
  <c r="L104" i="7" s="1"/>
  <c r="M28" i="7"/>
  <c r="M104" i="7" s="1"/>
  <c r="N104" i="7"/>
  <c r="F48" i="3"/>
  <c r="F40" i="3" s="1"/>
  <c r="J92" i="7"/>
  <c r="W15" i="7"/>
  <c r="H27" i="3" s="1"/>
  <c r="P104" i="7"/>
  <c r="E50" i="3"/>
  <c r="E48" i="2" s="1"/>
  <c r="E23" i="3"/>
  <c r="E21" i="2" s="1"/>
  <c r="R57" i="7"/>
  <c r="W57" i="7" s="1"/>
  <c r="H62" i="3" s="1"/>
  <c r="AA28" i="7"/>
  <c r="AA104" i="7" s="1"/>
  <c r="E53" i="3"/>
  <c r="E51" i="2" s="1"/>
  <c r="J75" i="7"/>
  <c r="E47" i="3"/>
  <c r="E45" i="2" s="1"/>
  <c r="F37" i="2"/>
  <c r="F5" i="2" s="1"/>
  <c r="J60" i="7"/>
  <c r="J41" i="7"/>
  <c r="H81" i="3"/>
  <c r="E81" i="3" s="1"/>
  <c r="E79" i="2" s="1"/>
  <c r="E80" i="3"/>
  <c r="E78" i="2" s="1"/>
  <c r="J62" i="3"/>
  <c r="E42" i="3"/>
  <c r="E40" i="2" s="1"/>
  <c r="E9" i="3"/>
  <c r="E7" i="2" s="1"/>
  <c r="E10" i="3"/>
  <c r="E8" i="2" s="1"/>
  <c r="E73" i="3"/>
  <c r="E71" i="2" s="1"/>
  <c r="K69" i="3"/>
  <c r="K64" i="3"/>
  <c r="J54" i="7"/>
  <c r="K59" i="3"/>
  <c r="E59" i="3" s="1"/>
  <c r="Z28" i="7"/>
  <c r="Z104" i="7" s="1"/>
  <c r="J31" i="7"/>
  <c r="K41" i="3"/>
  <c r="J62" i="7"/>
  <c r="F67" i="3"/>
  <c r="E67" i="3" s="1"/>
  <c r="E65" i="2" s="1"/>
  <c r="E71" i="3"/>
  <c r="E69" i="2" s="1"/>
  <c r="O57" i="7"/>
  <c r="F62" i="3" s="1"/>
  <c r="J65" i="7"/>
  <c r="F68" i="3"/>
  <c r="E68" i="3" s="1"/>
  <c r="E66" i="2" s="1"/>
  <c r="E72" i="3"/>
  <c r="E70" i="2" s="1"/>
  <c r="F64" i="3"/>
  <c r="F69" i="3"/>
  <c r="AD74" i="7"/>
  <c r="J74" i="7" s="1"/>
  <c r="AB53" i="7"/>
  <c r="L62" i="3"/>
  <c r="K30" i="3"/>
  <c r="E30" i="3" s="1"/>
  <c r="E28" i="2" s="1"/>
  <c r="V28" i="7"/>
  <c r="J47" i="7"/>
  <c r="F13" i="3"/>
  <c r="J49" i="7"/>
  <c r="J79" i="7"/>
  <c r="J68" i="7"/>
  <c r="H6" i="3"/>
  <c r="E6" i="3" s="1"/>
  <c r="E4" i="2" s="1"/>
  <c r="J33" i="7"/>
  <c r="J30" i="7"/>
  <c r="K29" i="7"/>
  <c r="K28" i="7" s="1"/>
  <c r="E17" i="3"/>
  <c r="E15" i="2" s="1"/>
  <c r="F16" i="3"/>
  <c r="AD46" i="7"/>
  <c r="X29" i="7"/>
  <c r="AD38" i="7"/>
  <c r="J38" i="7" s="1"/>
  <c r="J7" i="7"/>
  <c r="AD57" i="7" l="1"/>
  <c r="K62" i="3" s="1"/>
  <c r="E62" i="3" s="1"/>
  <c r="E60" i="2" s="1"/>
  <c r="X28" i="7"/>
  <c r="O28" i="7"/>
  <c r="E16" i="4"/>
  <c r="E17" i="4" s="1"/>
  <c r="J15" i="7"/>
  <c r="E27" i="3"/>
  <c r="E25" i="2" s="1"/>
  <c r="H8" i="3"/>
  <c r="K8" i="3"/>
  <c r="R53" i="7"/>
  <c r="E13" i="3"/>
  <c r="F12" i="3"/>
  <c r="J58" i="3"/>
  <c r="J39" i="3" s="1"/>
  <c r="J7" i="3" s="1"/>
  <c r="E64" i="3"/>
  <c r="E62" i="2" s="1"/>
  <c r="E69" i="3"/>
  <c r="E67" i="2" s="1"/>
  <c r="AG104" i="7"/>
  <c r="K48" i="3"/>
  <c r="E48" i="3" s="1"/>
  <c r="E46" i="2" s="1"/>
  <c r="J46" i="7"/>
  <c r="K49" i="3"/>
  <c r="E49" i="3" s="1"/>
  <c r="E47" i="2" s="1"/>
  <c r="E41" i="3"/>
  <c r="E39" i="2" s="1"/>
  <c r="F39" i="3"/>
  <c r="L58" i="3"/>
  <c r="L39" i="3" s="1"/>
  <c r="L7" i="3" s="1"/>
  <c r="AD53" i="7"/>
  <c r="V104" i="7"/>
  <c r="E57" i="2"/>
  <c r="O29" i="7"/>
  <c r="K104" i="7"/>
  <c r="O104" i="7" s="1"/>
  <c r="E16" i="3"/>
  <c r="E14" i="2" s="1"/>
  <c r="F8" i="3"/>
  <c r="AD29" i="7"/>
  <c r="J57" i="7" l="1"/>
  <c r="W53" i="7"/>
  <c r="H58" i="3" s="1"/>
  <c r="H39" i="3" s="1"/>
  <c r="H7" i="3" s="1"/>
  <c r="R28" i="7"/>
  <c r="W28" i="7" s="1"/>
  <c r="E11" i="2"/>
  <c r="E12" i="3"/>
  <c r="E10" i="2" s="1"/>
  <c r="K40" i="3"/>
  <c r="E40" i="3" s="1"/>
  <c r="E38" i="2" s="1"/>
  <c r="K58" i="3"/>
  <c r="J53" i="7"/>
  <c r="E8" i="3"/>
  <c r="F7" i="3"/>
  <c r="J29" i="7"/>
  <c r="AD28" i="7"/>
  <c r="X104" i="7"/>
  <c r="E12" i="4" l="1"/>
  <c r="E13" i="4" s="1"/>
  <c r="E22" i="4" s="1"/>
  <c r="E23" i="4" s="1"/>
  <c r="E6" i="2"/>
  <c r="R104" i="7"/>
  <c r="W104" i="7"/>
  <c r="E19" i="4"/>
  <c r="K39" i="3"/>
  <c r="E39" i="3" s="1"/>
  <c r="E7" i="3" s="1"/>
  <c r="E58" i="3"/>
  <c r="E56" i="2" s="1"/>
  <c r="E4" i="4" s="1"/>
  <c r="J28" i="7"/>
  <c r="AD104" i="7"/>
  <c r="J104" i="7" l="1"/>
  <c r="K7" i="3"/>
  <c r="E5" i="2" l="1"/>
  <c r="E37" i="2"/>
</calcChain>
</file>

<file path=xl/sharedStrings.xml><?xml version="1.0" encoding="utf-8"?>
<sst xmlns="http://schemas.openxmlformats.org/spreadsheetml/2006/main" count="1050" uniqueCount="479">
  <si>
    <t>Учреждение</t>
  </si>
  <si>
    <t>ФЕДЕРАЛЬНОЕ ГОСУДАРСТВЕННОЕ БЮДЖЕТНОЕ НАУЧНОЕ УЧРЕЖДЕНИЕ "ДАЛЬНЕВОСТОЧНЫЙ НАУЧНЫЙ ЦЕНТР ФИЗИОЛОГИИ И ПАТОЛОГИИ ДЫХАНИЯ"</t>
  </si>
  <si>
    <t>Дата</t>
  </si>
  <si>
    <t>Дата утверждения предыдущего плана</t>
  </si>
  <si>
    <t>по Сводному реестру</t>
  </si>
  <si>
    <t>00100075</t>
  </si>
  <si>
    <t>глава по БК</t>
  </si>
  <si>
    <t>075</t>
  </si>
  <si>
    <t>001X6602</t>
  </si>
  <si>
    <t>ИНН</t>
  </si>
  <si>
    <t>2801019254</t>
  </si>
  <si>
    <t>КПП</t>
  </si>
  <si>
    <t>280101001</t>
  </si>
  <si>
    <t>по ОКЕИ</t>
  </si>
  <si>
    <t>383</t>
  </si>
  <si>
    <t>Единица измерения</t>
  </si>
  <si>
    <t>руб</t>
  </si>
  <si>
    <t>Раздел 1.Показатели по поступлениям и выплатам федерального государственного учреждения (обособленного подразделения)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</si>
  <si>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</si>
  <si>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</si>
  <si>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</si>
  <si>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</si>
  <si>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Сумма, руб.</t>
  </si>
  <si>
    <t>на 2020 г. текущий финансовый год</t>
  </si>
  <si>
    <t>на 2021 г. первый год планового периода</t>
  </si>
  <si>
    <t>на 2022 г. второй год планового периода</t>
  </si>
  <si>
    <t>за пределами планового периода</t>
  </si>
  <si>
    <t>Остаток средств на начало текущего финансового года</t>
  </si>
  <si>
    <t>00001</t>
  </si>
  <si>
    <t>x</t>
  </si>
  <si>
    <t>Остаток средств на конец текущего финансового года</t>
  </si>
  <si>
    <t>00002</t>
  </si>
  <si>
    <t>Доходы, всего:</t>
  </si>
  <si>
    <t>10000</t>
  </si>
  <si>
    <t xml:space="preserve">    в том числе:доходы от собственности, всего</t>
  </si>
  <si>
    <t>11000</t>
  </si>
  <si>
    <t>120</t>
  </si>
  <si>
    <t xml:space="preserve">        в том числе: от использования имущества, находящегося в государственной собственности и переданного в аренду</t>
  </si>
  <si>
    <t>11100</t>
  </si>
  <si>
    <t xml:space="preserve">        прочие поступления от собственности</t>
  </si>
  <si>
    <t>11400</t>
  </si>
  <si>
    <t xml:space="preserve">    доходы от оказания услуг, работ, компенсации затрат учреждений, всего</t>
  </si>
  <si>
    <t>12000</t>
  </si>
  <si>
    <t>130</t>
  </si>
  <si>
    <t xml:space="preserve">        в том числе: от образовательной деятельности</t>
  </si>
  <si>
    <t>12100</t>
  </si>
  <si>
    <t xml:space="preserve">            от реализации дополнительных образовательных программ</t>
  </si>
  <si>
    <t>12140</t>
  </si>
  <si>
    <t xml:space="preserve">                от реализации дополнительных профессиональных программ</t>
  </si>
  <si>
    <t>12142</t>
  </si>
  <si>
    <t xml:space="preserve">        от научной (научно - исследовательской) деятельности</t>
  </si>
  <si>
    <t>12200</t>
  </si>
  <si>
    <t xml:space="preserve">            в том числе: от научных исследований и разработок</t>
  </si>
  <si>
    <t>12210</t>
  </si>
  <si>
    <t xml:space="preserve">                в том числе: от фундаментальных исследований</t>
  </si>
  <si>
    <t>12211</t>
  </si>
  <si>
    <t xml:space="preserve">                 от прикладных исследований</t>
  </si>
  <si>
    <t>12212</t>
  </si>
  <si>
    <t xml:space="preserve">            от научно-технических услуг</t>
  </si>
  <si>
    <t>12220</t>
  </si>
  <si>
    <t xml:space="preserve">             от реализации товаров, работ, услуг производственного  характера</t>
  </si>
  <si>
    <t>12230</t>
  </si>
  <si>
    <t xml:space="preserve">             от иной научной (научно-исследовательской) деятельности</t>
  </si>
  <si>
    <t>12240</t>
  </si>
  <si>
    <t xml:space="preserve">        от медицинской деятельности</t>
  </si>
  <si>
    <t>12300</t>
  </si>
  <si>
    <t xml:space="preserve">        от прочих видов деятельности</t>
  </si>
  <si>
    <t>12600</t>
  </si>
  <si>
    <t xml:space="preserve">            из них: от подготовки научных кадров (в докторантуре)</t>
  </si>
  <si>
    <t>12610</t>
  </si>
  <si>
    <t xml:space="preserve">    доходы от штрафов, пеней, иных сумм принудительного изъятия, всего</t>
  </si>
  <si>
    <t>13000</t>
  </si>
  <si>
    <t>140</t>
  </si>
  <si>
    <t xml:space="preserve">    безвозмездные денежные поступления, всего</t>
  </si>
  <si>
    <t>14000</t>
  </si>
  <si>
    <t>150</t>
  </si>
  <si>
    <t xml:space="preserve">        в том числе: гранты</t>
  </si>
  <si>
    <t>14100</t>
  </si>
  <si>
    <t xml:space="preserve">            из них: гранты на научную деятельность</t>
  </si>
  <si>
    <t>14110</t>
  </si>
  <si>
    <t xml:space="preserve">    прочие доходы, всего</t>
  </si>
  <si>
    <t>15000</t>
  </si>
  <si>
    <t>180</t>
  </si>
  <si>
    <t xml:space="preserve">        в том числе: выплаты, уменьшающие доход, всего (-)</t>
  </si>
  <si>
    <t>15100</t>
  </si>
  <si>
    <t xml:space="preserve">        в том числе: налог на прибыль (-)</t>
  </si>
  <si>
    <t>15110</t>
  </si>
  <si>
    <t xml:space="preserve">        налог на добавленную стоимость (-)</t>
  </si>
  <si>
    <t>15120</t>
  </si>
  <si>
    <t xml:space="preserve">        прочие налоги, уменьшающие доход (-)</t>
  </si>
  <si>
    <t>15130</t>
  </si>
  <si>
    <t xml:space="preserve">    доходы от операций с активами, всего</t>
  </si>
  <si>
    <t>19000</t>
  </si>
  <si>
    <t>х</t>
  </si>
  <si>
    <t xml:space="preserve">        от уменьшения стоимости материальных запасов</t>
  </si>
  <si>
    <t>19300</t>
  </si>
  <si>
    <t>440</t>
  </si>
  <si>
    <t xml:space="preserve">    прочие поступления, всего</t>
  </si>
  <si>
    <t>19800</t>
  </si>
  <si>
    <t>19810</t>
  </si>
  <si>
    <t>510</t>
  </si>
  <si>
    <t>Расходы, всего</t>
  </si>
  <si>
    <t>20000</t>
  </si>
  <si>
    <t xml:space="preserve">    в том числе: на выплаты персоналу, всего</t>
  </si>
  <si>
    <t>21000</t>
  </si>
  <si>
    <t xml:space="preserve">        в том числе: оплата труда</t>
  </si>
  <si>
    <t>21100</t>
  </si>
  <si>
    <t>111</t>
  </si>
  <si>
    <t xml:space="preserve">            научных работников</t>
  </si>
  <si>
    <t>21130</t>
  </si>
  <si>
    <t xml:space="preserve">                из них: научных сотрудников </t>
  </si>
  <si>
    <t>21140</t>
  </si>
  <si>
    <t xml:space="preserve">            прочего основного персонала</t>
  </si>
  <si>
    <t>21150</t>
  </si>
  <si>
    <t xml:space="preserve">            административно-управленческого персонала</t>
  </si>
  <si>
    <t>21160</t>
  </si>
  <si>
    <t xml:space="preserve">            вспомогательного персонала</t>
  </si>
  <si>
    <t>21170</t>
  </si>
  <si>
    <t xml:space="preserve">        прочие выплаты персоналу, в том числе компенсационного характера</t>
  </si>
  <si>
    <t>21200</t>
  </si>
  <si>
    <t>112</t>
  </si>
  <si>
    <t xml:space="preserve">        взносы по обязательному социальному страхованию на выплаты по оплате труда работников и иные выплаты работникам учреждений, всего</t>
  </si>
  <si>
    <t>21400</t>
  </si>
  <si>
    <t>119</t>
  </si>
  <si>
    <t xml:space="preserve">    социальные и иные выплаты населению, всего</t>
  </si>
  <si>
    <t>22000</t>
  </si>
  <si>
    <t>300</t>
  </si>
  <si>
    <t xml:space="preserve">        выплата стипендий, осуществление иных расходов на социальную поддержку обучающихся за счет средств стипендиального фонда</t>
  </si>
  <si>
    <t>22200</t>
  </si>
  <si>
    <t>340</t>
  </si>
  <si>
    <t xml:space="preserve">    уплата налогов, сборов и иных платежей, всего</t>
  </si>
  <si>
    <t>23000</t>
  </si>
  <si>
    <t>850</t>
  </si>
  <si>
    <t xml:space="preserve">        из них: налог на имущество организаций и земельный налог</t>
  </si>
  <si>
    <t>23100</t>
  </si>
  <si>
    <t>851</t>
  </si>
  <si>
    <t xml:space="preserve">        иные налоги (включаемые в состав расходов) в бюджеты бюджетной системы Российской Федерации, а также государственная пошлина</t>
  </si>
  <si>
    <t>23200</t>
  </si>
  <si>
    <t>852</t>
  </si>
  <si>
    <t xml:space="preserve">        уплата штрафов (в том числе административных), пеней, иных платежей</t>
  </si>
  <si>
    <t>23300</t>
  </si>
  <si>
    <t>853</t>
  </si>
  <si>
    <t xml:space="preserve">    прочие выплаты (кроме выплат на закупку товаров, работ, услуг)</t>
  </si>
  <si>
    <t>25000</t>
  </si>
  <si>
    <t xml:space="preserve">        из них: 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</si>
  <si>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25100</t>
  </si>
  <si>
    <t>831</t>
  </si>
  <si>
    <t xml:space="preserve">    расходы на закупку товаров, работ, услуг, всего</t>
  </si>
  <si>
    <t>26000</t>
  </si>
  <si>
    <t>26100</t>
  </si>
  <si>
    <t>226</t>
  </si>
  <si>
    <t xml:space="preserve">        закупку товаров, работ, услуг в целях капитального ремонта государственного (муниципального) имущества</t>
  </si>
  <si>
    <t>26200</t>
  </si>
  <si>
    <t>243</t>
  </si>
  <si>
    <t>222</t>
  </si>
  <si>
    <t xml:space="preserve">            работы, услуги по содержанию имущества</t>
  </si>
  <si>
    <t>26230</t>
  </si>
  <si>
    <t>225</t>
  </si>
  <si>
    <t xml:space="preserve">            прочие работы, услуги</t>
  </si>
  <si>
    <t>26240</t>
  </si>
  <si>
    <t xml:space="preserve">            увеличение стоимости основных средств</t>
  </si>
  <si>
    <t>310</t>
  </si>
  <si>
    <t>344</t>
  </si>
  <si>
    <t>346</t>
  </si>
  <si>
    <t xml:space="preserve">        прочую закупку товаров, работ и услуг, всего</t>
  </si>
  <si>
    <t>26300</t>
  </si>
  <si>
    <t>244</t>
  </si>
  <si>
    <t xml:space="preserve">            в том числе: прочие несоциальные выплаты персоналу в натуральной форме</t>
  </si>
  <si>
    <t>26310</t>
  </si>
  <si>
    <t>214</t>
  </si>
  <si>
    <t xml:space="preserve">            оплата работ, услуг</t>
  </si>
  <si>
    <t>26320</t>
  </si>
  <si>
    <t>220</t>
  </si>
  <si>
    <t xml:space="preserve">                услуги связи</t>
  </si>
  <si>
    <t>26321</t>
  </si>
  <si>
    <t>221</t>
  </si>
  <si>
    <t xml:space="preserve">                транспортные услуги</t>
  </si>
  <si>
    <t>26322</t>
  </si>
  <si>
    <t xml:space="preserve">                коммунальные услуги</t>
  </si>
  <si>
    <t>26323</t>
  </si>
  <si>
    <t>223</t>
  </si>
  <si>
    <t xml:space="preserve">                работы, услуги по содержанию имущества</t>
  </si>
  <si>
    <t>26325</t>
  </si>
  <si>
    <t xml:space="preserve">                прочие работы, услуги</t>
  </si>
  <si>
    <t>26326</t>
  </si>
  <si>
    <t xml:space="preserve">                страхование</t>
  </si>
  <si>
    <t>26327</t>
  </si>
  <si>
    <t>227</t>
  </si>
  <si>
    <t>26340</t>
  </si>
  <si>
    <t xml:space="preserve">            увеличение стоимости материальных запасов</t>
  </si>
  <si>
    <t>26360</t>
  </si>
  <si>
    <t xml:space="preserve">                увеличение стоимости лекарственных препаратов и материалов, применяемых в медицинских целях</t>
  </si>
  <si>
    <t>26361</t>
  </si>
  <si>
    <t>341</t>
  </si>
  <si>
    <t xml:space="preserve">                увеличение стоимости продуктов питания</t>
  </si>
  <si>
    <t>26362</t>
  </si>
  <si>
    <t>342</t>
  </si>
  <si>
    <t xml:space="preserve">                увеличение стоимости горюче-смазочных материалов</t>
  </si>
  <si>
    <t>26363</t>
  </si>
  <si>
    <t>343</t>
  </si>
  <si>
    <t xml:space="preserve">                увеличение стоимости строительных материалов</t>
  </si>
  <si>
    <t>26364</t>
  </si>
  <si>
    <t xml:space="preserve">                увеличение стоимости мягкого инвентаря</t>
  </si>
  <si>
    <t>26365</t>
  </si>
  <si>
    <t>345</t>
  </si>
  <si>
    <t xml:space="preserve">                увеличение стоимости прочих материальных запасов</t>
  </si>
  <si>
    <t>26366</t>
  </si>
  <si>
    <t xml:space="preserve">                увеличение стоимости прочих материальных запасов однократного применения</t>
  </si>
  <si>
    <t>26368</t>
  </si>
  <si>
    <t>349</t>
  </si>
  <si>
    <t>26400</t>
  </si>
  <si>
    <t>26410</t>
  </si>
  <si>
    <t>26411</t>
  </si>
  <si>
    <t>26412</t>
  </si>
  <si>
    <t>26420</t>
  </si>
  <si>
    <t>26430</t>
  </si>
  <si>
    <t>26440</t>
  </si>
  <si>
    <t>26500</t>
  </si>
  <si>
    <t>26510</t>
  </si>
  <si>
    <t>26520</t>
  </si>
  <si>
    <t xml:space="preserve">Прочие выплаты, всего </t>
  </si>
  <si>
    <t>40000</t>
  </si>
  <si>
    <t xml:space="preserve">    из них:возврат в бюджет средств субсидии</t>
  </si>
  <si>
    <t>40100</t>
  </si>
  <si>
    <t>610</t>
  </si>
  <si>
    <t>Раздел 1.1.Показатели по поступлениям и выплатам федерального государственного учреждения (обособленного подразделения) на 2020 г. текущий финансовый год</t>
  </si>
  <si>
    <t>Объем финансового обеспечения, руб. (с точностью до двух знаков после запятой -0,00)</t>
  </si>
  <si>
    <t>Всего</t>
  </si>
  <si>
    <t>в том числе:</t>
  </si>
  <si>
    <t>Субсидии на выполнение государственного задания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</si>
  <si>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</si>
  <si>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</si>
  <si>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</si>
  <si>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</si>
  <si>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приносящей доход деятельности</t>
  </si>
  <si>
    <t>из них гранты</t>
  </si>
  <si>
    <t xml:space="preserve">    в том числе: доходы от собственности, всего</t>
  </si>
  <si>
    <t xml:space="preserve">                от прикладных исследований</t>
  </si>
  <si>
    <t xml:space="preserve">            от реализации товаров, работ, услуг производственного  характера</t>
  </si>
  <si>
    <t xml:space="preserve">        из них: гранты на научную деятельность</t>
  </si>
  <si>
    <t xml:space="preserve">            в том числе: налог на прибыль (-)</t>
  </si>
  <si>
    <t xml:space="preserve">            налог на добавленную стоимость (-)</t>
  </si>
  <si>
    <t xml:space="preserve">            прочие налоги, уменьшающие доход (-)</t>
  </si>
  <si>
    <t xml:space="preserve">        из них: увеличение остатков денежных средств за счет возврата дебиторской задолженности прошлых лет </t>
  </si>
  <si>
    <t xml:space="preserve">    в том числе:на выплаты персоналу, всего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</si>
  <si>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</si>
  <si>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</si>
  <si>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</si>
  <si>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</si>
  <si>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страхование</t>
  </si>
  <si>
    <t>Прочие выплаты, всего</t>
  </si>
  <si>
    <t xml:space="preserve">    из них: возврат в бюджет средств субсидии</t>
  </si>
  <si>
    <t>Раздел 2.Сведения по выплатам на закупки товаров, работ, услуг</t>
  </si>
  <si>
    <t>№ п/п</t>
  </si>
  <si>
    <t>Год начала закупки</t>
  </si>
  <si>
    <t>Сумма</t>
  </si>
  <si>
    <t>1.</t>
  </si>
  <si>
    <t>Выплаты на закупку товаров, работ, услуг, всего</t>
  </si>
  <si>
    <t>1.1.</t>
  </si>
  <si>
    <t xml:space="preserve">    в том числе: по контрактам (договорам), заключенным до начала текущего финансового года без применения норм Федерального закона от 5 апреля 2013 г. № 44-ФЗ  «О контрактной системе в сфере закупок товаров, работ, услуг для обеспечения государственных и муниципальных нужд» (Собрание законодательства Российской Федерации, 2013, № 14, ст. 1652; 2018, № 32, ст. 5104) (далее - 44-ФЗ) и Федерального закона от 18 июля 2011 г. № 223-ФЗ «О закупках товаров, работ, услуг отдельными видами юридических лиц» (Собрание законодательства Российской Федерации, 2011, № 30, ст. 4571; 2018, № 32, ст. 5135) (далее - 223-ФЗ)</t>
  </si>
  <si>
    <t>1.2.</t>
  </si>
  <si>
    <t xml:space="preserve">    по контрактам (договорам), планируемым к заключению в соответствующем финансовом году без применения норм 44-ФЗ и 223-ФЗ</t>
  </si>
  <si>
    <t>1.3.</t>
  </si>
  <si>
    <t xml:space="preserve">    по контрактам (договорам), заключенным до начала текущего финансового года с учетом требований 44-ФЗ и 223-ФЗ</t>
  </si>
  <si>
    <t>1.4.</t>
  </si>
  <si>
    <t xml:space="preserve">    по контрактам (договорам), планируемым к заключению в соответствующем финансовом году с учетом требований 44-ФЗ и 223-ФЗ</t>
  </si>
  <si>
    <t>1.4.1</t>
  </si>
  <si>
    <t xml:space="preserve">        в том числе: за счет субсидий, предоставляемых на финансовое обеспечение выполнения государственного (муниципального) задания</t>
  </si>
  <si>
    <t>1.4.1.1.</t>
  </si>
  <si>
    <t xml:space="preserve">            в том числе: в соответствии с 44-ФЗ</t>
  </si>
  <si>
    <t>1.4.1.2.</t>
  </si>
  <si>
    <t xml:space="preserve">            в соответствии с 223-ФЗ</t>
  </si>
  <si>
    <t>1.4.2.</t>
  </si>
  <si>
    <t xml:space="preserve">        за счет субсидий, предоставляемых в соответствии с абзацем вторым пункта 1 статьи 78.1 Бюджетного кодекса Российской Федерации</t>
  </si>
  <si>
    <t>1.4.2.1.</t>
  </si>
  <si>
    <t>26421</t>
  </si>
  <si>
    <t>1.4.2.2.</t>
  </si>
  <si>
    <t>26422</t>
  </si>
  <si>
    <t>1.4.3.</t>
  </si>
  <si>
    <t xml:space="preserve">        за счет субсидий, предоставляемых на осуществление капитальных вложений </t>
  </si>
  <si>
    <t>1.4.4.</t>
  </si>
  <si>
    <t xml:space="preserve">        за счет средств обязательного медицинского страхования</t>
  </si>
  <si>
    <t>1.4.4.1.</t>
  </si>
  <si>
    <t>26441</t>
  </si>
  <si>
    <t>1.4.4.2.</t>
  </si>
  <si>
    <t>26442</t>
  </si>
  <si>
    <t>1.4.5.</t>
  </si>
  <si>
    <t xml:space="preserve">        за счет прочих источников финансового обеспечения</t>
  </si>
  <si>
    <t>26450</t>
  </si>
  <si>
    <t>1.4.5.1.</t>
  </si>
  <si>
    <t>26451</t>
  </si>
  <si>
    <t>1.4.5.2.</t>
  </si>
  <si>
    <t>26452</t>
  </si>
  <si>
    <t>2.</t>
  </si>
  <si>
    <t>Итого по контрактам, планируемым к заключению в соответствующем финансовом году в соответствии с 44-ФЗ, по соответствующему году закупки</t>
  </si>
  <si>
    <t>2.1</t>
  </si>
  <si>
    <t xml:space="preserve">    в том числе по году начала закупки:</t>
  </si>
  <si>
    <t>2020</t>
  </si>
  <si>
    <t>2.2</t>
  </si>
  <si>
    <t>2021</t>
  </si>
  <si>
    <t>2.3</t>
  </si>
  <si>
    <t>26530</t>
  </si>
  <si>
    <t>2022</t>
  </si>
  <si>
    <t>3.</t>
  </si>
  <si>
    <t>Итого по договорам, планируемым к заключению в соответствующем финансовом году в соответствии с 223-ФЗ, по соответствующему году закупки</t>
  </si>
  <si>
    <t>26600</t>
  </si>
  <si>
    <t>3.1</t>
  </si>
  <si>
    <t>26610</t>
  </si>
  <si>
    <t>3.2</t>
  </si>
  <si>
    <t>26620</t>
  </si>
  <si>
    <t>3.3</t>
  </si>
  <si>
    <t>26630</t>
  </si>
  <si>
    <t>Раздел 3.Сведения о мероприятиях по капитальному ремонту</t>
  </si>
  <si>
    <t>Назначение объекта</t>
  </si>
  <si>
    <t>Расходы на мероприятие, всего:</t>
  </si>
  <si>
    <t>В том числе:</t>
  </si>
  <si>
    <t>на 2020 г. (текущий финансовый год)</t>
  </si>
  <si>
    <t>на 2021 г. (первый год планового периода)</t>
  </si>
  <si>
    <t>на 2022  г. (второй год планового периода)</t>
  </si>
  <si>
    <t>Субсидия на выполнение государственного задания</t>
  </si>
  <si>
    <t>Приносящая доход деятельность</t>
  </si>
  <si>
    <t>Административное</t>
  </si>
  <si>
    <t>Учебное</t>
  </si>
  <si>
    <t>Предназначенное для лабораторных и научно-исследовательских подразделений</t>
  </si>
  <si>
    <t>4.</t>
  </si>
  <si>
    <t>Спортивно-оздоровительное</t>
  </si>
  <si>
    <t>5.</t>
  </si>
  <si>
    <t>Общежития</t>
  </si>
  <si>
    <t>6.</t>
  </si>
  <si>
    <t>Гостиничные и жилые</t>
  </si>
  <si>
    <t>7.</t>
  </si>
  <si>
    <t>Производственно-складское</t>
  </si>
  <si>
    <t>8.</t>
  </si>
  <si>
    <t>Библиотечно-архивное</t>
  </si>
  <si>
    <t>9.</t>
  </si>
  <si>
    <t>Общественное питание</t>
  </si>
  <si>
    <t>10.</t>
  </si>
  <si>
    <t>Медицинское</t>
  </si>
  <si>
    <t>11.</t>
  </si>
  <si>
    <t>Культурно-просветительское и музейное</t>
  </si>
  <si>
    <t>12.</t>
  </si>
  <si>
    <t>Бытовое</t>
  </si>
  <si>
    <t>13.</t>
  </si>
  <si>
    <t>Инфраструктурное</t>
  </si>
  <si>
    <t>14.</t>
  </si>
  <si>
    <t>Защитные, в том числе гражданской обороны и чрезвычайных ситуаций</t>
  </si>
  <si>
    <t>15.</t>
  </si>
  <si>
    <t>Прочее</t>
  </si>
  <si>
    <t>Раздел 4.Справочная информация</t>
  </si>
  <si>
    <t>Сумма (руб., с точностью до двух знаков после запятой - 0,00)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</si>
  <si>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всего:</t>
  </si>
  <si>
    <t>010</t>
  </si>
  <si>
    <t>Объем средств, в виде грантов, предоставляемых физическим лицам, всего:</t>
  </si>
  <si>
    <t>020</t>
  </si>
  <si>
    <t xml:space="preserve">    из них: гранты РФФИ </t>
  </si>
  <si>
    <t>021</t>
  </si>
  <si>
    <t xml:space="preserve">Расшифровка показателей Плана финансово-хозяйственной деятельности по доходам и расходам (выплатам) </t>
  </si>
  <si>
    <t xml:space="preserve">Федеральное государственное бюджетное научное учреждение «Дальневосточный научный центр физиологии и патологии дыхания» </t>
  </si>
  <si>
    <t>(наименование учреждения)</t>
  </si>
  <si>
    <t>Наименование   показателя</t>
  </si>
  <si>
    <t>Код КВР</t>
  </si>
  <si>
    <t>Код КОСГУ</t>
  </si>
  <si>
    <t>субсидии на выполнение госзадания</t>
  </si>
  <si>
    <t>Средства ОМС</t>
  </si>
  <si>
    <t>611_0110</t>
  </si>
  <si>
    <t>611_0908</t>
  </si>
  <si>
    <t>611_0706</t>
  </si>
  <si>
    <t>ИТОГО</t>
  </si>
  <si>
    <t xml:space="preserve">     01-10</t>
  </si>
  <si>
    <t>03-02</t>
  </si>
  <si>
    <t>02-01</t>
  </si>
  <si>
    <t xml:space="preserve">Доходы от оказания платных услуг                             клиника (Устав)                      </t>
  </si>
  <si>
    <t>Прочие безвозмезд.поступления (в т.ч. гранты)                               наука                РФФИ</t>
  </si>
  <si>
    <t xml:space="preserve">Прочие безвозмезд.поступления (в т.ч. гранты)                               наука                  РНФ </t>
  </si>
  <si>
    <t>Грант Владивосток</t>
  </si>
  <si>
    <t>Грант в форме субсидии</t>
  </si>
  <si>
    <t>Иные доходы (накладные из грантов)</t>
  </si>
  <si>
    <t>Остаток средств на начало планируемого года - всего</t>
  </si>
  <si>
    <t>Х</t>
  </si>
  <si>
    <t xml:space="preserve">Субсидии на выполнении государственного задания </t>
  </si>
  <si>
    <t>Целевые субсидии (КВР 612)</t>
  </si>
  <si>
    <t>неразрешенный к использованию</t>
  </si>
  <si>
    <t>Средства по обязательному медицинскому страхованию</t>
  </si>
  <si>
    <t>Поступления - всего</t>
  </si>
  <si>
    <t>Доходы от собственности</t>
  </si>
  <si>
    <t>Поступления от приносящей доход деятельности</t>
  </si>
  <si>
    <t>Поступления от оказания (выполнения) платных услуг (работ)</t>
  </si>
  <si>
    <t>Поступление от штрафов пеней, иных сумм принудительного изъятия</t>
  </si>
  <si>
    <t>Безвоздмездные денежные поступления, всего</t>
  </si>
  <si>
    <t>Прочие доходы, всего</t>
  </si>
  <si>
    <t>Гранты (за исключением грантов, отражаемых по аналитическому коду 180.210)</t>
  </si>
  <si>
    <t>Иные доходы</t>
  </si>
  <si>
    <t>Уменьшение стоимости материальных запасов</t>
  </si>
  <si>
    <t>ВЫПЛАТЫ - ВСЕГО</t>
  </si>
  <si>
    <t>Расходы на выплату персоналу казенных учреждений</t>
  </si>
  <si>
    <t>Фонд оплаты труда учреждений</t>
  </si>
  <si>
    <t xml:space="preserve"> Заработная плата</t>
  </si>
  <si>
    <t>вспомогательный персонал</t>
  </si>
  <si>
    <t>административно-управленческий персонал</t>
  </si>
  <si>
    <t>Социальные пособия и компенсации персоналу в денежной форме</t>
  </si>
  <si>
    <t>Иные выплаты персоналу учреждений, за исключением фонда оплаты труда</t>
  </si>
  <si>
    <r>
      <t>Прочие несоциальные выплаты персоналу в денежной форме</t>
    </r>
    <r>
      <rPr>
        <sz val="14"/>
        <rFont val="Times New Roman"/>
        <family val="1"/>
        <charset val="204"/>
      </rPr>
      <t xml:space="preserve"> </t>
    </r>
  </si>
  <si>
    <t>суточные при служебных командировках</t>
  </si>
  <si>
    <t>Прочие работы, услуги</t>
  </si>
  <si>
    <t>оплата проезда по служебным командировкам</t>
  </si>
  <si>
    <t>найм жилых помещений при служебных командировках</t>
  </si>
  <si>
    <t>Социальное обеспечение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</si>
  <si>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</si>
  <si>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Начисления на выплаты по оплате труда</t>
  </si>
  <si>
    <t>Иные закупки товаров, работ, услуг для обеспечения государственных (муниципальных) нужд</t>
  </si>
  <si>
    <t>240</t>
  </si>
  <si>
    <t>Закупка товаров, работ, услуг в целях капитального ремонта государственного (муниципального) имущества</t>
  </si>
  <si>
    <t>Прочая закупка товаров, работ и услуг</t>
  </si>
  <si>
    <t>Прочие несоциальные выплаты персоналу в натуральной форме</t>
  </si>
  <si>
    <t>Услуги связи</t>
  </si>
  <si>
    <t>Транспортные услуги</t>
  </si>
  <si>
    <t>другие расходы</t>
  </si>
  <si>
    <t>Коммунальные услуги</t>
  </si>
  <si>
    <t>оплата потребления электрической энергии</t>
  </si>
  <si>
    <t xml:space="preserve">оплата водоснабжения помещений и водоотведение </t>
  </si>
  <si>
    <t>Услуги по содержанию имущества</t>
  </si>
  <si>
    <t>работы, услуги по содержанию особо ценного движимого имущества, закрепленного за учреждением или приобретенного за счет средств, выделенных учреждению на его приобретение</t>
  </si>
  <si>
    <t>работы, услуги по содержанию недвижимого имущества (в том числе арендованного имущества или имущества, находящегося в безвоздмездном пользовании)</t>
  </si>
  <si>
    <t>вневедомственная охрана согласно заключенным договорам</t>
  </si>
  <si>
    <t>противопожарные мероприятия</t>
  </si>
  <si>
    <t>программное обеспечение</t>
  </si>
  <si>
    <t>другие расходы*</t>
  </si>
  <si>
    <t>Страхование</t>
  </si>
  <si>
    <t>Расходы по приобретению нефинансовых активов</t>
  </si>
  <si>
    <t>Расходы по приобретению основных средств</t>
  </si>
  <si>
    <t>приобретение материалов</t>
  </si>
  <si>
    <t xml:space="preserve">приобретение оборудования </t>
  </si>
  <si>
    <t>другие  расходы*</t>
  </si>
  <si>
    <t>Расходы по приобретению материальных запасов, из них</t>
  </si>
  <si>
    <t>материалы,  реактивы</t>
  </si>
  <si>
    <t>медикаменты , перевязочные средства  и прочие лечебные расходы</t>
  </si>
  <si>
    <t xml:space="preserve">продукты питания для больных </t>
  </si>
  <si>
    <t>мягкий инвентарь и обмундирование</t>
  </si>
  <si>
    <t>канцелярские товары</t>
  </si>
  <si>
    <t>горюче-смазочные материалы</t>
  </si>
  <si>
    <t>строительные материалы</t>
  </si>
  <si>
    <t>Стипендии</t>
  </si>
  <si>
    <t>иные выплаты текущего характера физическим лицам</t>
  </si>
  <si>
    <t>Уплата налогов, сборов и иных платежей</t>
  </si>
  <si>
    <t>земельный налог</t>
  </si>
  <si>
    <t>налог на имущество организаций</t>
  </si>
  <si>
    <t>уплата иных платежей</t>
  </si>
  <si>
    <t>штрафы за нарушение законодательства о налогах и сборах</t>
  </si>
  <si>
    <t>другие экономические санкции</t>
  </si>
  <si>
    <t>иные выплаты текущего характера организациям</t>
  </si>
  <si>
    <t>Остаток средств на конец года</t>
  </si>
  <si>
    <t>научные работники</t>
  </si>
  <si>
    <t>научные сотрудники</t>
  </si>
  <si>
    <t xml:space="preserve"> </t>
  </si>
  <si>
    <t>прочий основной персонал</t>
  </si>
  <si>
    <t xml:space="preserve">            социальные пособия и компенсации персоналу в денежной форме</t>
  </si>
  <si>
    <t>прочие материальные запасы</t>
  </si>
  <si>
    <t>прочие материальные запасы однократного применения</t>
  </si>
  <si>
    <t xml:space="preserve">      административно-управленческого персонала</t>
  </si>
  <si>
    <t xml:space="preserve">    вспомогательного персонала</t>
  </si>
  <si>
    <t xml:space="preserve">    социальные пособия и компенсации персоналу в денежной форме</t>
  </si>
  <si>
    <t>штрафы за нарушение законодательства о закупках и нарушение условий контрактов (договоров)</t>
  </si>
  <si>
    <t>05-08  0901</t>
  </si>
  <si>
    <t>штрафные санкции по долговым обязательствам</t>
  </si>
  <si>
    <t>03-99</t>
  </si>
  <si>
    <t>на 2021 г. текущий финансовый год</t>
  </si>
  <si>
    <t>на 2022 г. первый год планового периода</t>
  </si>
  <si>
    <t>на 2023 г. второй год планового периода</t>
  </si>
  <si>
    <t>социальные пособия и компенсации персоналу в денежной форма (до 3-х лет)</t>
  </si>
  <si>
    <t>Пенсии, пособия, выплачиваемые работодателями, нанимателями бывшим работникам</t>
  </si>
  <si>
    <t>налоги, пошлины и сборы</t>
  </si>
  <si>
    <t>увеличение стоимости материальных запасов для целей капитальных вложений</t>
  </si>
  <si>
    <t>ФФОМС</t>
  </si>
  <si>
    <t>ТФОМС</t>
  </si>
  <si>
    <t>от "31" декабря 2021 г.</t>
  </si>
  <si>
    <t>Владивосток</t>
  </si>
  <si>
    <t>Хабаровск</t>
  </si>
  <si>
    <t xml:space="preserve">611_0901 </t>
  </si>
  <si>
    <t>Остаток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</si>
</sst>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 ###\ ###\ ##0.0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mbria"/>
      <family val="1"/>
      <charset val="204"/>
    </font>
    <font>
      <sz val="11"/>
      <color indexed="8"/>
      <name val="Times New Roman"/>
      <family val="1"/>
      <charset val="204"/>
    </font>
    <font>
      <i/>
      <u/>
      <sz val="12"/>
      <name val="Arial"/>
      <family val="2"/>
      <charset val="204"/>
    </font>
    <font>
      <sz val="11"/>
      <color indexed="8"/>
      <name val="Cambria"/>
      <family val="1"/>
      <charset val="204"/>
    </font>
    <font>
      <vertAlign val="superscript"/>
      <sz val="12"/>
      <name val="Arial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color indexed="8"/>
      <name val="Cambria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9"/>
      <color indexed="8"/>
      <name val="Cambria"/>
      <family val="1"/>
      <charset val="204"/>
    </font>
    <font>
      <sz val="14"/>
      <name val="Times New Roman"/>
      <family val="1"/>
      <charset val="204"/>
    </font>
    <font>
      <sz val="14"/>
      <name val="Times New Roman Cyr"/>
      <charset val="204"/>
    </font>
    <font>
      <sz val="16"/>
      <name val="Times New Roman Cyr"/>
      <charset val="204"/>
    </font>
    <font>
      <sz val="1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Cambria"/>
      <family val="1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b/>
      <sz val="8"/>
      <name val="Arial Cyr"/>
      <charset val="204"/>
    </font>
    <font>
      <b/>
      <sz val="10"/>
      <name val="Times New Roman Cyr"/>
      <charset val="204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indexed="8"/>
      <name val="Cambria"/>
      <family val="1"/>
      <charset val="204"/>
    </font>
    <font>
      <sz val="20"/>
      <color indexed="8"/>
      <name val="Times New Roman"/>
      <family val="1"/>
      <charset val="204"/>
    </font>
    <font>
      <sz val="20"/>
      <color indexed="8"/>
      <name val="Cambria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7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0" fontId="12" fillId="0" borderId="0"/>
    <xf numFmtId="0" fontId="12" fillId="0" borderId="0"/>
  </cellStyleXfs>
  <cellXfs count="46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0" fontId="4" fillId="0" borderId="0" xfId="1" applyFont="1"/>
    <xf numFmtId="0" fontId="5" fillId="0" borderId="0" xfId="1" applyFont="1" applyAlignment="1">
      <alignment vertical="top" wrapText="1"/>
    </xf>
    <xf numFmtId="0" fontId="6" fillId="0" borderId="0" xfId="1" applyFont="1"/>
    <xf numFmtId="0" fontId="7" fillId="0" borderId="0" xfId="1" applyFont="1"/>
    <xf numFmtId="0" fontId="7" fillId="0" borderId="0" xfId="1" applyFont="1" applyBorder="1" applyAlignment="1">
      <alignment vertical="center"/>
    </xf>
    <xf numFmtId="0" fontId="8" fillId="0" borderId="0" xfId="1" applyFont="1" applyBorder="1" applyAlignment="1"/>
    <xf numFmtId="0" fontId="9" fillId="0" borderId="0" xfId="1" applyFont="1" applyBorder="1" applyAlignment="1">
      <alignment vertical="center"/>
    </xf>
    <xf numFmtId="0" fontId="10" fillId="0" borderId="0" xfId="1" applyFont="1" applyBorder="1" applyAlignment="1">
      <alignment vertical="top"/>
    </xf>
    <xf numFmtId="49" fontId="16" fillId="0" borderId="11" xfId="1" applyNumberFormat="1" applyFont="1" applyBorder="1" applyAlignment="1">
      <alignment horizontal="center" vertical="center" wrapText="1"/>
    </xf>
    <xf numFmtId="0" fontId="17" fillId="6" borderId="15" xfId="1" applyFont="1" applyFill="1" applyBorder="1" applyAlignment="1">
      <alignment horizontal="center" vertical="center" wrapText="1"/>
    </xf>
    <xf numFmtId="0" fontId="18" fillId="0" borderId="16" xfId="1" applyFont="1" applyBorder="1" applyAlignment="1">
      <alignment horizontal="center" vertical="center" wrapText="1"/>
    </xf>
    <xf numFmtId="49" fontId="18" fillId="0" borderId="11" xfId="1" applyNumberFormat="1" applyFont="1" applyBorder="1" applyAlignment="1">
      <alignment horizontal="center" vertical="center" wrapText="1"/>
    </xf>
    <xf numFmtId="0" fontId="18" fillId="0" borderId="17" xfId="1" applyFont="1" applyBorder="1" applyAlignment="1">
      <alignment horizontal="center" vertical="center" wrapText="1"/>
    </xf>
    <xf numFmtId="0" fontId="5" fillId="7" borderId="16" xfId="1" applyFont="1" applyFill="1" applyBorder="1" applyAlignment="1">
      <alignment horizontal="center" vertical="center" wrapText="1"/>
    </xf>
    <xf numFmtId="0" fontId="5" fillId="8" borderId="11" xfId="1" applyFont="1" applyFill="1" applyBorder="1" applyAlignment="1">
      <alignment horizontal="center" vertical="center" wrapText="1"/>
    </xf>
    <xf numFmtId="0" fontId="5" fillId="8" borderId="17" xfId="1" applyFont="1" applyFill="1" applyBorder="1" applyAlignment="1">
      <alignment horizontal="center" vertical="center" wrapText="1"/>
    </xf>
    <xf numFmtId="0" fontId="20" fillId="6" borderId="19" xfId="1" applyFont="1" applyFill="1" applyBorder="1" applyAlignment="1">
      <alignment horizontal="center" vertical="center" wrapText="1"/>
    </xf>
    <xf numFmtId="0" fontId="7" fillId="0" borderId="0" xfId="1" applyFont="1" applyAlignment="1">
      <alignment vertical="top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4" fontId="23" fillId="0" borderId="11" xfId="1" applyNumberFormat="1" applyFont="1" applyFill="1" applyBorder="1" applyAlignment="1">
      <alignment horizontal="right" vertical="center"/>
    </xf>
    <xf numFmtId="4" fontId="24" fillId="6" borderId="11" xfId="1" applyNumberFormat="1" applyFont="1" applyFill="1" applyBorder="1" applyAlignment="1">
      <alignment horizontal="right" vertical="center"/>
    </xf>
    <xf numFmtId="4" fontId="24" fillId="6" borderId="15" xfId="1" applyNumberFormat="1" applyFont="1" applyFill="1" applyBorder="1" applyAlignment="1">
      <alignment horizontal="right" vertical="center" wrapText="1"/>
    </xf>
    <xf numFmtId="4" fontId="24" fillId="6" borderId="16" xfId="1" applyNumberFormat="1" applyFont="1" applyFill="1" applyBorder="1" applyAlignment="1">
      <alignment horizontal="right" vertical="center" wrapText="1"/>
    </xf>
    <xf numFmtId="4" fontId="24" fillId="6" borderId="11" xfId="1" applyNumberFormat="1" applyFont="1" applyFill="1" applyBorder="1" applyAlignment="1">
      <alignment horizontal="right" vertical="center" wrapText="1"/>
    </xf>
    <xf numFmtId="4" fontId="24" fillId="6" borderId="17" xfId="1" applyNumberFormat="1" applyFont="1" applyFill="1" applyBorder="1" applyAlignment="1">
      <alignment horizontal="right" vertical="center" wrapText="1"/>
    </xf>
    <xf numFmtId="4" fontId="25" fillId="6" borderId="18" xfId="1" applyNumberFormat="1" applyFont="1" applyFill="1" applyBorder="1" applyAlignment="1">
      <alignment horizontal="right" vertical="center" wrapText="1"/>
    </xf>
    <xf numFmtId="4" fontId="24" fillId="6" borderId="16" xfId="1" applyNumberFormat="1" applyFont="1" applyFill="1" applyBorder="1" applyAlignment="1">
      <alignment horizontal="center" vertical="center" wrapText="1"/>
    </xf>
    <xf numFmtId="4" fontId="25" fillId="6" borderId="22" xfId="1" applyNumberFormat="1" applyFont="1" applyFill="1" applyBorder="1" applyAlignment="1">
      <alignment horizontal="right" vertical="center" wrapText="1"/>
    </xf>
    <xf numFmtId="2" fontId="26" fillId="0" borderId="0" xfId="1" applyNumberFormat="1" applyFont="1" applyFill="1" applyAlignment="1">
      <alignment wrapText="1"/>
    </xf>
    <xf numFmtId="0" fontId="27" fillId="0" borderId="17" xfId="0" applyFont="1" applyBorder="1" applyAlignment="1">
      <alignment vertical="top" wrapText="1"/>
    </xf>
    <xf numFmtId="0" fontId="28" fillId="0" borderId="21" xfId="2" applyFont="1" applyFill="1" applyBorder="1" applyAlignment="1">
      <alignment horizontal="left" vertical="center" wrapText="1"/>
    </xf>
    <xf numFmtId="0" fontId="28" fillId="0" borderId="16" xfId="2" applyFont="1" applyFill="1" applyBorder="1" applyAlignment="1">
      <alignment horizontal="left" vertical="center" wrapText="1"/>
    </xf>
    <xf numFmtId="0" fontId="29" fillId="0" borderId="16" xfId="2" applyFont="1" applyFill="1" applyBorder="1" applyAlignment="1">
      <alignment horizontal="center" vertical="center" wrapText="1"/>
    </xf>
    <xf numFmtId="4" fontId="24" fillId="8" borderId="11" xfId="1" applyNumberFormat="1" applyFont="1" applyFill="1" applyBorder="1" applyAlignment="1">
      <alignment horizontal="right" vertical="center"/>
    </xf>
    <xf numFmtId="4" fontId="24" fillId="6" borderId="18" xfId="1" applyNumberFormat="1" applyFont="1" applyFill="1" applyBorder="1" applyAlignment="1">
      <alignment horizontal="right" vertical="center" wrapText="1"/>
    </xf>
    <xf numFmtId="4" fontId="24" fillId="6" borderId="23" xfId="1" applyNumberFormat="1" applyFont="1" applyFill="1" applyBorder="1" applyAlignment="1">
      <alignment horizontal="right" vertical="center" wrapText="1"/>
    </xf>
    <xf numFmtId="4" fontId="25" fillId="6" borderId="24" xfId="1" applyNumberFormat="1" applyFont="1" applyFill="1" applyBorder="1" applyAlignment="1">
      <alignment horizontal="right" vertical="center" wrapText="1"/>
    </xf>
    <xf numFmtId="4" fontId="24" fillId="6" borderId="25" xfId="1" applyNumberFormat="1" applyFont="1" applyFill="1" applyBorder="1" applyAlignment="1">
      <alignment horizontal="right" vertical="center" wrapText="1"/>
    </xf>
    <xf numFmtId="4" fontId="24" fillId="9" borderId="16" xfId="1" applyNumberFormat="1" applyFont="1" applyFill="1" applyBorder="1" applyAlignment="1">
      <alignment horizontal="right" vertical="center" wrapText="1"/>
    </xf>
    <xf numFmtId="4" fontId="24" fillId="9" borderId="11" xfId="1" applyNumberFormat="1" applyFont="1" applyFill="1" applyBorder="1" applyAlignment="1">
      <alignment horizontal="right" vertical="center" wrapText="1"/>
    </xf>
    <xf numFmtId="4" fontId="24" fillId="8" borderId="17" xfId="1" applyNumberFormat="1" applyFont="1" applyFill="1" applyBorder="1" applyAlignment="1">
      <alignment horizontal="right" vertical="center" wrapText="1"/>
    </xf>
    <xf numFmtId="4" fontId="25" fillId="6" borderId="26" xfId="1" applyNumberFormat="1" applyFont="1" applyFill="1" applyBorder="1" applyAlignment="1">
      <alignment horizontal="right" vertical="center" wrapText="1"/>
    </xf>
    <xf numFmtId="4" fontId="24" fillId="6" borderId="27" xfId="1" applyNumberFormat="1" applyFont="1" applyFill="1" applyBorder="1" applyAlignment="1">
      <alignment horizontal="right" vertical="center" wrapText="1"/>
    </xf>
    <xf numFmtId="0" fontId="27" fillId="0" borderId="21" xfId="0" applyFont="1" applyBorder="1" applyAlignment="1">
      <alignment vertical="center" wrapText="1"/>
    </xf>
    <xf numFmtId="0" fontId="21" fillId="0" borderId="17" xfId="0" applyFont="1" applyBorder="1" applyAlignment="1">
      <alignment vertical="top" wrapText="1"/>
    </xf>
    <xf numFmtId="0" fontId="21" fillId="0" borderId="21" xfId="0" applyFont="1" applyBorder="1" applyAlignment="1">
      <alignment vertical="center" wrapText="1"/>
    </xf>
    <xf numFmtId="4" fontId="25" fillId="6" borderId="28" xfId="1" applyNumberFormat="1" applyFont="1" applyFill="1" applyBorder="1" applyAlignment="1">
      <alignment horizontal="right" vertical="center" wrapText="1"/>
    </xf>
    <xf numFmtId="4" fontId="30" fillId="8" borderId="16" xfId="1" applyNumberFormat="1" applyFont="1" applyFill="1" applyBorder="1" applyAlignment="1">
      <alignment horizontal="center" vertical="center" wrapText="1"/>
    </xf>
    <xf numFmtId="4" fontId="24" fillId="6" borderId="20" xfId="1" applyNumberFormat="1" applyFont="1" applyFill="1" applyBorder="1" applyAlignment="1">
      <alignment horizontal="right" vertical="center" wrapText="1"/>
    </xf>
    <xf numFmtId="4" fontId="25" fillId="6" borderId="29" xfId="1" applyNumberFormat="1" applyFont="1" applyFill="1" applyBorder="1" applyAlignment="1">
      <alignment horizontal="right" vertical="center" wrapText="1"/>
    </xf>
    <xf numFmtId="0" fontId="28" fillId="0" borderId="21" xfId="2" applyFont="1" applyBorder="1" applyAlignment="1">
      <alignment vertical="center" wrapText="1"/>
    </xf>
    <xf numFmtId="0" fontId="28" fillId="0" borderId="16" xfId="2" applyFont="1" applyBorder="1" applyAlignment="1">
      <alignment vertical="center" wrapText="1"/>
    </xf>
    <xf numFmtId="0" fontId="29" fillId="0" borderId="16" xfId="2" applyFont="1" applyBorder="1" applyAlignment="1">
      <alignment horizontal="center" vertical="center" wrapText="1"/>
    </xf>
    <xf numFmtId="4" fontId="31" fillId="0" borderId="11" xfId="1" applyNumberFormat="1" applyFont="1" applyFill="1" applyBorder="1" applyAlignment="1">
      <alignment horizontal="right" vertical="center"/>
    </xf>
    <xf numFmtId="4" fontId="25" fillId="0" borderId="11" xfId="1" applyNumberFormat="1" applyFont="1" applyBorder="1" applyAlignment="1">
      <alignment horizontal="right" vertical="center"/>
    </xf>
    <xf numFmtId="4" fontId="25" fillId="6" borderId="15" xfId="1" applyNumberFormat="1" applyFont="1" applyFill="1" applyBorder="1" applyAlignment="1">
      <alignment horizontal="center" vertical="center" wrapText="1"/>
    </xf>
    <xf numFmtId="4" fontId="25" fillId="0" borderId="16" xfId="1" applyNumberFormat="1" applyFont="1" applyBorder="1" applyAlignment="1">
      <alignment horizontal="right" vertical="center" wrapText="1"/>
    </xf>
    <xf numFmtId="4" fontId="24" fillId="0" borderId="11" xfId="1" applyNumberFormat="1" applyFont="1" applyBorder="1" applyAlignment="1">
      <alignment horizontal="right" vertical="center" wrapText="1"/>
    </xf>
    <xf numFmtId="4" fontId="25" fillId="0" borderId="17" xfId="1" applyNumberFormat="1" applyFont="1" applyBorder="1" applyAlignment="1">
      <alignment horizontal="right" vertical="center" wrapText="1"/>
    </xf>
    <xf numFmtId="4" fontId="25" fillId="0" borderId="11" xfId="1" applyNumberFormat="1" applyFont="1" applyBorder="1" applyAlignment="1">
      <alignment horizontal="right" vertical="center" wrapText="1"/>
    </xf>
    <xf numFmtId="2" fontId="26" fillId="0" borderId="0" xfId="1" applyNumberFormat="1" applyFont="1" applyAlignment="1">
      <alignment wrapText="1"/>
    </xf>
    <xf numFmtId="0" fontId="21" fillId="0" borderId="17" xfId="0" applyFont="1" applyBorder="1" applyAlignment="1">
      <alignment horizontal="left" vertical="center" wrapText="1"/>
    </xf>
    <xf numFmtId="4" fontId="24" fillId="0" borderId="17" xfId="1" applyNumberFormat="1" applyFont="1" applyBorder="1" applyAlignment="1">
      <alignment horizontal="right" vertical="center" wrapText="1"/>
    </xf>
    <xf numFmtId="4" fontId="25" fillId="6" borderId="30" xfId="1" applyNumberFormat="1" applyFont="1" applyFill="1" applyBorder="1" applyAlignment="1">
      <alignment horizontal="right" vertical="center" wrapText="1"/>
    </xf>
    <xf numFmtId="4" fontId="24" fillId="0" borderId="31" xfId="1" applyNumberFormat="1" applyFont="1" applyBorder="1" applyAlignment="1">
      <alignment horizontal="right" vertical="center" wrapText="1"/>
    </xf>
    <xf numFmtId="0" fontId="27" fillId="6" borderId="17" xfId="0" applyFont="1" applyFill="1" applyBorder="1" applyAlignment="1">
      <alignment vertical="top" wrapText="1"/>
    </xf>
    <xf numFmtId="0" fontId="22" fillId="6" borderId="11" xfId="0" applyFont="1" applyFill="1" applyBorder="1" applyAlignment="1">
      <alignment horizontal="center" vertical="center" wrapText="1"/>
    </xf>
    <xf numFmtId="4" fontId="21" fillId="0" borderId="11" xfId="1" applyNumberFormat="1" applyFont="1" applyFill="1" applyBorder="1" applyAlignment="1">
      <alignment horizontal="right" vertical="center"/>
    </xf>
    <xf numFmtId="4" fontId="24" fillId="0" borderId="11" xfId="1" applyNumberFormat="1" applyFont="1" applyBorder="1" applyAlignment="1">
      <alignment horizontal="right" vertical="center"/>
    </xf>
    <xf numFmtId="4" fontId="24" fillId="6" borderId="32" xfId="1" applyNumberFormat="1" applyFont="1" applyFill="1" applyBorder="1" applyAlignment="1">
      <alignment horizontal="right" vertical="center" wrapText="1"/>
    </xf>
    <xf numFmtId="4" fontId="24" fillId="0" borderId="16" xfId="1" applyNumberFormat="1" applyFont="1" applyBorder="1" applyAlignment="1">
      <alignment horizontal="right" vertical="center" wrapText="1"/>
    </xf>
    <xf numFmtId="4" fontId="24" fillId="6" borderId="33" xfId="1" applyNumberFormat="1" applyFont="1" applyFill="1" applyBorder="1" applyAlignment="1">
      <alignment horizontal="right" vertical="center" wrapText="1"/>
    </xf>
    <xf numFmtId="2" fontId="32" fillId="0" borderId="17" xfId="1" applyNumberFormat="1" applyFont="1" applyBorder="1" applyAlignment="1">
      <alignment wrapText="1"/>
    </xf>
    <xf numFmtId="2" fontId="32" fillId="0" borderId="21" xfId="1" applyNumberFormat="1" applyFont="1" applyBorder="1" applyAlignment="1">
      <alignment wrapText="1"/>
    </xf>
    <xf numFmtId="0" fontId="33" fillId="0" borderId="11" xfId="0" applyFont="1" applyBorder="1" applyAlignment="1">
      <alignment horizontal="center" vertical="center" wrapText="1"/>
    </xf>
    <xf numFmtId="4" fontId="27" fillId="0" borderId="11" xfId="1" applyNumberFormat="1" applyFont="1" applyBorder="1" applyAlignment="1">
      <alignment horizontal="right" vertical="center"/>
    </xf>
    <xf numFmtId="4" fontId="24" fillId="6" borderId="34" xfId="1" applyNumberFormat="1" applyFont="1" applyFill="1" applyBorder="1" applyAlignment="1">
      <alignment horizontal="right" vertical="center" wrapText="1"/>
    </xf>
    <xf numFmtId="4" fontId="24" fillId="0" borderId="11" xfId="1" applyNumberFormat="1" applyFont="1" applyFill="1" applyBorder="1" applyAlignment="1">
      <alignment horizontal="right" vertical="center" wrapText="1"/>
    </xf>
    <xf numFmtId="4" fontId="24" fillId="0" borderId="17" xfId="1" applyNumberFormat="1" applyFont="1" applyFill="1" applyBorder="1" applyAlignment="1">
      <alignment horizontal="right" vertical="center" wrapText="1"/>
    </xf>
    <xf numFmtId="4" fontId="21" fillId="0" borderId="11" xfId="1" applyNumberFormat="1" applyFont="1" applyBorder="1" applyAlignment="1">
      <alignment horizontal="right" vertical="center"/>
    </xf>
    <xf numFmtId="4" fontId="24" fillId="9" borderId="10" xfId="1" applyNumberFormat="1" applyFont="1" applyFill="1" applyBorder="1" applyAlignment="1">
      <alignment horizontal="right" vertical="center"/>
    </xf>
    <xf numFmtId="4" fontId="24" fillId="6" borderId="23" xfId="1" applyNumberFormat="1" applyFont="1" applyFill="1" applyBorder="1" applyAlignment="1">
      <alignment horizontal="center" vertical="center" wrapText="1"/>
    </xf>
    <xf numFmtId="4" fontId="24" fillId="0" borderId="10" xfId="1" applyNumberFormat="1" applyFont="1" applyBorder="1" applyAlignment="1">
      <alignment horizontal="right" vertical="center" wrapText="1"/>
    </xf>
    <xf numFmtId="4" fontId="24" fillId="0" borderId="8" xfId="1" applyNumberFormat="1" applyFont="1" applyBorder="1" applyAlignment="1">
      <alignment horizontal="right" vertical="center" wrapText="1"/>
    </xf>
    <xf numFmtId="4" fontId="24" fillId="0" borderId="10" xfId="1" applyNumberFormat="1" applyFont="1" applyBorder="1" applyAlignment="1">
      <alignment horizontal="right" vertical="center"/>
    </xf>
    <xf numFmtId="4" fontId="24" fillId="0" borderId="8" xfId="1" applyNumberFormat="1" applyFont="1" applyBorder="1" applyAlignment="1">
      <alignment horizontal="right" vertical="center"/>
    </xf>
    <xf numFmtId="4" fontId="24" fillId="6" borderId="35" xfId="1" applyNumberFormat="1" applyFont="1" applyFill="1" applyBorder="1" applyAlignment="1">
      <alignment horizontal="right" vertical="center" wrapText="1"/>
    </xf>
    <xf numFmtId="4" fontId="24" fillId="0" borderId="9" xfId="1" applyNumberFormat="1" applyFont="1" applyBorder="1" applyAlignment="1">
      <alignment horizontal="right" vertical="center" wrapText="1"/>
    </xf>
    <xf numFmtId="4" fontId="24" fillId="6" borderId="36" xfId="1" applyNumberFormat="1" applyFont="1" applyFill="1" applyBorder="1" applyAlignment="1">
      <alignment horizontal="right" vertical="center" wrapText="1"/>
    </xf>
    <xf numFmtId="0" fontId="21" fillId="6" borderId="21" xfId="0" applyFont="1" applyFill="1" applyBorder="1" applyAlignment="1">
      <alignment horizontal="left" vertical="center" wrapText="1"/>
    </xf>
    <xf numFmtId="0" fontId="33" fillId="0" borderId="16" xfId="0" applyFont="1" applyBorder="1" applyAlignment="1">
      <alignment horizontal="center" vertical="center" wrapText="1"/>
    </xf>
    <xf numFmtId="4" fontId="23" fillId="0" borderId="11" xfId="1" applyNumberFormat="1" applyFont="1" applyBorder="1" applyAlignment="1">
      <alignment horizontal="right" vertical="center"/>
    </xf>
    <xf numFmtId="4" fontId="24" fillId="6" borderId="12" xfId="1" applyNumberFormat="1" applyFont="1" applyFill="1" applyBorder="1" applyAlignment="1">
      <alignment horizontal="right" vertical="center"/>
    </xf>
    <xf numFmtId="4" fontId="24" fillId="6" borderId="37" xfId="1" applyNumberFormat="1" applyFont="1" applyFill="1" applyBorder="1" applyAlignment="1">
      <alignment horizontal="right" vertical="center" wrapText="1"/>
    </xf>
    <xf numFmtId="4" fontId="24" fillId="0" borderId="16" xfId="1" applyNumberFormat="1" applyFont="1" applyFill="1" applyBorder="1" applyAlignment="1">
      <alignment horizontal="right" vertical="center" wrapText="1"/>
    </xf>
    <xf numFmtId="0" fontId="22" fillId="6" borderId="16" xfId="0" applyFont="1" applyFill="1" applyBorder="1" applyAlignment="1">
      <alignment horizontal="center" vertical="center" wrapText="1"/>
    </xf>
    <xf numFmtId="4" fontId="31" fillId="0" borderId="11" xfId="1" applyNumberFormat="1" applyFont="1" applyBorder="1" applyAlignment="1">
      <alignment horizontal="right" vertical="center"/>
    </xf>
    <xf numFmtId="4" fontId="24" fillId="6" borderId="17" xfId="1" applyNumberFormat="1" applyFont="1" applyFill="1" applyBorder="1" applyAlignment="1">
      <alignment horizontal="right" vertical="center"/>
    </xf>
    <xf numFmtId="4" fontId="24" fillId="6" borderId="14" xfId="1" applyNumberFormat="1" applyFont="1" applyFill="1" applyBorder="1" applyAlignment="1">
      <alignment horizontal="right" vertical="center" wrapText="1"/>
    </xf>
    <xf numFmtId="4" fontId="24" fillId="6" borderId="14" xfId="1" applyNumberFormat="1" applyFont="1" applyFill="1" applyBorder="1" applyAlignment="1">
      <alignment horizontal="right" vertical="center"/>
    </xf>
    <xf numFmtId="4" fontId="24" fillId="6" borderId="13" xfId="1" applyNumberFormat="1" applyFont="1" applyFill="1" applyBorder="1" applyAlignment="1">
      <alignment horizontal="right" vertical="center" wrapText="1"/>
    </xf>
    <xf numFmtId="4" fontId="24" fillId="6" borderId="6" xfId="1" applyNumberFormat="1" applyFont="1" applyFill="1" applyBorder="1" applyAlignment="1">
      <alignment horizontal="right" vertical="center" wrapText="1"/>
    </xf>
    <xf numFmtId="4" fontId="24" fillId="9" borderId="17" xfId="1" applyNumberFormat="1" applyFont="1" applyFill="1" applyBorder="1" applyAlignment="1">
      <alignment horizontal="right" vertical="center" wrapText="1"/>
    </xf>
    <xf numFmtId="4" fontId="24" fillId="6" borderId="38" xfId="1" applyNumberFormat="1" applyFont="1" applyFill="1" applyBorder="1" applyAlignment="1">
      <alignment horizontal="right" vertical="center" wrapText="1"/>
    </xf>
    <xf numFmtId="0" fontId="22" fillId="0" borderId="16" xfId="0" applyFont="1" applyBorder="1" applyAlignment="1">
      <alignment horizontal="center" vertical="center" wrapText="1"/>
    </xf>
    <xf numFmtId="4" fontId="25" fillId="6" borderId="34" xfId="1" applyNumberFormat="1" applyFont="1" applyFill="1" applyBorder="1" applyAlignment="1">
      <alignment horizontal="right" vertical="center" wrapText="1"/>
    </xf>
    <xf numFmtId="4" fontId="25" fillId="0" borderId="16" xfId="1" applyNumberFormat="1" applyFont="1" applyBorder="1" applyAlignment="1">
      <alignment horizontal="right" vertical="center"/>
    </xf>
    <xf numFmtId="4" fontId="25" fillId="0" borderId="18" xfId="1" applyNumberFormat="1" applyFont="1" applyBorder="1" applyAlignment="1">
      <alignment horizontal="right" vertical="center"/>
    </xf>
    <xf numFmtId="0" fontId="23" fillId="0" borderId="17" xfId="1" applyFont="1" applyBorder="1"/>
    <xf numFmtId="0" fontId="22" fillId="0" borderId="9" xfId="0" applyFont="1" applyBorder="1" applyAlignment="1">
      <alignment horizontal="center" vertical="center" wrapText="1" shrinkToFit="1"/>
    </xf>
    <xf numFmtId="0" fontId="22" fillId="0" borderId="10" xfId="0" applyFont="1" applyBorder="1" applyAlignment="1">
      <alignment horizontal="center" vertical="center"/>
    </xf>
    <xf numFmtId="4" fontId="31" fillId="0" borderId="10" xfId="1" applyNumberFormat="1" applyFont="1" applyBorder="1" applyAlignment="1">
      <alignment horizontal="right" vertical="center"/>
    </xf>
    <xf numFmtId="4" fontId="24" fillId="0" borderId="9" xfId="1" applyNumberFormat="1" applyFont="1" applyBorder="1" applyAlignment="1">
      <alignment horizontal="right" vertical="center"/>
    </xf>
    <xf numFmtId="0" fontId="22" fillId="0" borderId="41" xfId="0" applyFont="1" applyBorder="1" applyAlignment="1">
      <alignment horizontal="center" vertical="center" wrapText="1" shrinkToFit="1"/>
    </xf>
    <xf numFmtId="0" fontId="22" fillId="0" borderId="42" xfId="0" applyFont="1" applyBorder="1" applyAlignment="1">
      <alignment horizontal="center" vertical="center"/>
    </xf>
    <xf numFmtId="4" fontId="31" fillId="0" borderId="42" xfId="1" applyNumberFormat="1" applyFont="1" applyBorder="1" applyAlignment="1">
      <alignment horizontal="right" vertical="center"/>
    </xf>
    <xf numFmtId="4" fontId="24" fillId="0" borderId="42" xfId="1" applyNumberFormat="1" applyFont="1" applyBorder="1" applyAlignment="1">
      <alignment horizontal="right" vertical="center"/>
    </xf>
    <xf numFmtId="4" fontId="24" fillId="0" borderId="41" xfId="1" applyNumberFormat="1" applyFont="1" applyBorder="1" applyAlignment="1">
      <alignment horizontal="right" vertical="center" wrapText="1"/>
    </xf>
    <xf numFmtId="4" fontId="24" fillId="0" borderId="42" xfId="1" applyNumberFormat="1" applyFont="1" applyBorder="1" applyAlignment="1">
      <alignment horizontal="right" vertical="center" wrapText="1"/>
    </xf>
    <xf numFmtId="4" fontId="24" fillId="0" borderId="43" xfId="1" applyNumberFormat="1" applyFont="1" applyBorder="1" applyAlignment="1">
      <alignment horizontal="right" vertical="center" wrapText="1"/>
    </xf>
    <xf numFmtId="4" fontId="24" fillId="0" borderId="41" xfId="1" applyNumberFormat="1" applyFont="1" applyBorder="1" applyAlignment="1">
      <alignment horizontal="right" vertical="center"/>
    </xf>
    <xf numFmtId="4" fontId="24" fillId="0" borderId="43" xfId="1" applyNumberFormat="1" applyFont="1" applyBorder="1" applyAlignment="1">
      <alignment horizontal="right" vertical="center"/>
    </xf>
    <xf numFmtId="0" fontId="23" fillId="0" borderId="6" xfId="1" applyFont="1" applyBorder="1"/>
    <xf numFmtId="0" fontId="22" fillId="0" borderId="13" xfId="0" applyFont="1" applyBorder="1" applyAlignment="1">
      <alignment horizontal="center" vertical="center" wrapText="1" shrinkToFit="1"/>
    </xf>
    <xf numFmtId="0" fontId="22" fillId="0" borderId="14" xfId="0" applyFont="1" applyBorder="1" applyAlignment="1">
      <alignment horizontal="center" vertical="center"/>
    </xf>
    <xf numFmtId="4" fontId="31" fillId="0" borderId="14" xfId="1" applyNumberFormat="1" applyFont="1" applyBorder="1" applyAlignment="1">
      <alignment horizontal="right" vertical="center"/>
    </xf>
    <xf numFmtId="4" fontId="24" fillId="0" borderId="13" xfId="1" applyNumberFormat="1" applyFont="1" applyBorder="1" applyAlignment="1">
      <alignment horizontal="right" vertical="center" wrapText="1"/>
    </xf>
    <xf numFmtId="4" fontId="24" fillId="0" borderId="14" xfId="1" applyNumberFormat="1" applyFont="1" applyBorder="1" applyAlignment="1">
      <alignment horizontal="right" vertical="center" wrapText="1"/>
    </xf>
    <xf numFmtId="4" fontId="24" fillId="0" borderId="12" xfId="1" applyNumberFormat="1" applyFont="1" applyBorder="1" applyAlignment="1">
      <alignment horizontal="right" vertical="center" wrapText="1"/>
    </xf>
    <xf numFmtId="4" fontId="24" fillId="6" borderId="12" xfId="1" applyNumberFormat="1" applyFont="1" applyFill="1" applyBorder="1" applyAlignment="1">
      <alignment horizontal="right" vertical="center" wrapText="1"/>
    </xf>
    <xf numFmtId="0" fontId="27" fillId="0" borderId="21" xfId="0" applyFont="1" applyBorder="1" applyAlignment="1">
      <alignment vertical="top" wrapText="1"/>
    </xf>
    <xf numFmtId="0" fontId="27" fillId="0" borderId="21" xfId="0" applyFont="1" applyBorder="1" applyAlignment="1">
      <alignment horizontal="left" vertical="top" wrapText="1"/>
    </xf>
    <xf numFmtId="0" fontId="36" fillId="0" borderId="16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/>
    </xf>
    <xf numFmtId="4" fontId="23" fillId="0" borderId="14" xfId="1" applyNumberFormat="1" applyFont="1" applyBorder="1" applyAlignment="1">
      <alignment horizontal="right" vertical="center"/>
    </xf>
    <xf numFmtId="4" fontId="25" fillId="9" borderId="11" xfId="1" applyNumberFormat="1" applyFont="1" applyFill="1" applyBorder="1" applyAlignment="1">
      <alignment horizontal="right" vertical="center" wrapText="1"/>
    </xf>
    <xf numFmtId="0" fontId="35" fillId="0" borderId="21" xfId="0" applyFont="1" applyBorder="1" applyAlignment="1">
      <alignment horizontal="left" vertical="top" wrapText="1"/>
    </xf>
    <xf numFmtId="4" fontId="24" fillId="8" borderId="11" xfId="1" applyNumberFormat="1" applyFont="1" applyFill="1" applyBorder="1" applyAlignment="1">
      <alignment horizontal="left" vertical="center" wrapText="1"/>
    </xf>
    <xf numFmtId="4" fontId="24" fillId="8" borderId="16" xfId="1" applyNumberFormat="1" applyFont="1" applyFill="1" applyBorder="1" applyAlignment="1">
      <alignment horizontal="left" vertical="center" wrapText="1"/>
    </xf>
    <xf numFmtId="4" fontId="24" fillId="8" borderId="17" xfId="1" applyNumberFormat="1" applyFont="1" applyFill="1" applyBorder="1" applyAlignment="1">
      <alignment horizontal="left" vertical="center" wrapText="1"/>
    </xf>
    <xf numFmtId="0" fontId="27" fillId="0" borderId="7" xfId="0" applyFont="1" applyBorder="1" applyAlignment="1">
      <alignment vertical="top" wrapText="1"/>
    </xf>
    <xf numFmtId="0" fontId="22" fillId="0" borderId="9" xfId="0" applyFont="1" applyBorder="1" applyAlignment="1">
      <alignment horizontal="center" vertical="center" wrapText="1"/>
    </xf>
    <xf numFmtId="4" fontId="24" fillId="6" borderId="10" xfId="1" applyNumberFormat="1" applyFont="1" applyFill="1" applyBorder="1" applyAlignment="1">
      <alignment horizontal="right" vertical="center"/>
    </xf>
    <xf numFmtId="4" fontId="24" fillId="6" borderId="44" xfId="1" applyNumberFormat="1" applyFont="1" applyFill="1" applyBorder="1" applyAlignment="1">
      <alignment horizontal="right" vertical="center" wrapText="1"/>
    </xf>
    <xf numFmtId="4" fontId="24" fillId="6" borderId="9" xfId="1" applyNumberFormat="1" applyFont="1" applyFill="1" applyBorder="1" applyAlignment="1">
      <alignment horizontal="right" vertical="center" wrapText="1"/>
    </xf>
    <xf numFmtId="4" fontId="24" fillId="6" borderId="7" xfId="1" applyNumberFormat="1" applyFont="1" applyFill="1" applyBorder="1" applyAlignment="1">
      <alignment horizontal="right" vertical="center" wrapText="1"/>
    </xf>
    <xf numFmtId="4" fontId="24" fillId="6" borderId="10" xfId="1" applyNumberFormat="1" applyFont="1" applyFill="1" applyBorder="1" applyAlignment="1">
      <alignment horizontal="right" vertical="center" wrapText="1"/>
    </xf>
    <xf numFmtId="4" fontId="24" fillId="6" borderId="8" xfId="1" applyNumberFormat="1" applyFont="1" applyFill="1" applyBorder="1" applyAlignment="1">
      <alignment horizontal="right" vertical="center" wrapText="1"/>
    </xf>
    <xf numFmtId="49" fontId="22" fillId="0" borderId="41" xfId="4" applyNumberFormat="1" applyFont="1" applyBorder="1" applyAlignment="1">
      <alignment horizontal="center" vertical="center" wrapText="1"/>
    </xf>
    <xf numFmtId="0" fontId="22" fillId="6" borderId="42" xfId="0" applyFont="1" applyFill="1" applyBorder="1" applyAlignment="1">
      <alignment horizontal="center" vertical="center"/>
    </xf>
    <xf numFmtId="4" fontId="24" fillId="6" borderId="42" xfId="1" applyNumberFormat="1" applyFont="1" applyFill="1" applyBorder="1" applyAlignment="1">
      <alignment horizontal="right" vertical="center"/>
    </xf>
    <xf numFmtId="4" fontId="24" fillId="6" borderId="41" xfId="1" applyNumberFormat="1" applyFont="1" applyFill="1" applyBorder="1" applyAlignment="1">
      <alignment horizontal="right" vertical="center" wrapText="1"/>
    </xf>
    <xf numFmtId="4" fontId="24" fillId="6" borderId="42" xfId="1" applyNumberFormat="1" applyFont="1" applyFill="1" applyBorder="1" applyAlignment="1">
      <alignment horizontal="right" vertical="center" wrapText="1"/>
    </xf>
    <xf numFmtId="4" fontId="24" fillId="6" borderId="43" xfId="1" applyNumberFormat="1" applyFont="1" applyFill="1" applyBorder="1" applyAlignment="1">
      <alignment horizontal="right" vertical="center" wrapText="1"/>
    </xf>
    <xf numFmtId="0" fontId="23" fillId="6" borderId="17" xfId="1" applyFont="1" applyFill="1" applyBorder="1"/>
    <xf numFmtId="0" fontId="23" fillId="6" borderId="6" xfId="1" applyFont="1" applyFill="1" applyBorder="1"/>
    <xf numFmtId="49" fontId="22" fillId="6" borderId="13" xfId="4" applyNumberFormat="1" applyFont="1" applyFill="1" applyBorder="1" applyAlignment="1">
      <alignment horizontal="center" vertical="center" wrapText="1"/>
    </xf>
    <xf numFmtId="0" fontId="22" fillId="6" borderId="14" xfId="0" applyFont="1" applyFill="1" applyBorder="1" applyAlignment="1">
      <alignment horizontal="center" vertical="center"/>
    </xf>
    <xf numFmtId="4" fontId="31" fillId="6" borderId="14" xfId="1" applyNumberFormat="1" applyFont="1" applyFill="1" applyBorder="1" applyAlignment="1">
      <alignment horizontal="right" vertical="center"/>
    </xf>
    <xf numFmtId="0" fontId="7" fillId="6" borderId="0" xfId="1" applyFont="1" applyFill="1"/>
    <xf numFmtId="0" fontId="23" fillId="0" borderId="21" xfId="1" applyFont="1" applyBorder="1"/>
    <xf numFmtId="49" fontId="21" fillId="0" borderId="21" xfId="4" applyNumberFormat="1" applyFont="1" applyBorder="1" applyAlignment="1">
      <alignment horizontal="left" vertical="center" wrapText="1"/>
    </xf>
    <xf numFmtId="49" fontId="22" fillId="0" borderId="16" xfId="4" applyNumberFormat="1" applyFont="1" applyBorder="1" applyAlignment="1">
      <alignment horizontal="center" vertical="center" wrapText="1"/>
    </xf>
    <xf numFmtId="0" fontId="22" fillId="6" borderId="11" xfId="0" applyFont="1" applyFill="1" applyBorder="1" applyAlignment="1">
      <alignment horizontal="center" vertical="center"/>
    </xf>
    <xf numFmtId="4" fontId="23" fillId="6" borderId="14" xfId="1" applyNumberFormat="1" applyFont="1" applyFill="1" applyBorder="1" applyAlignment="1">
      <alignment horizontal="right" vertical="center"/>
    </xf>
    <xf numFmtId="4" fontId="24" fillId="9" borderId="21" xfId="1" applyNumberFormat="1" applyFont="1" applyFill="1" applyBorder="1" applyAlignment="1">
      <alignment horizontal="right" vertical="center" wrapText="1"/>
    </xf>
    <xf numFmtId="0" fontId="22" fillId="0" borderId="11" xfId="0" applyFont="1" applyBorder="1" applyAlignment="1">
      <alignment horizontal="center" vertical="center"/>
    </xf>
    <xf numFmtId="4" fontId="24" fillId="0" borderId="21" xfId="1" applyNumberFormat="1" applyFont="1" applyBorder="1" applyAlignment="1">
      <alignment horizontal="right" vertical="center" wrapText="1"/>
    </xf>
    <xf numFmtId="4" fontId="24" fillId="0" borderId="16" xfId="1" applyNumberFormat="1" applyFont="1" applyBorder="1" applyAlignment="1">
      <alignment horizontal="right" vertical="center"/>
    </xf>
    <xf numFmtId="4" fontId="24" fillId="0" borderId="17" xfId="1" applyNumberFormat="1" applyFont="1" applyBorder="1" applyAlignment="1">
      <alignment horizontal="right" vertical="center"/>
    </xf>
    <xf numFmtId="4" fontId="24" fillId="6" borderId="21" xfId="1" applyNumberFormat="1" applyFont="1" applyFill="1" applyBorder="1" applyAlignment="1">
      <alignment horizontal="right" vertical="center" wrapText="1"/>
    </xf>
    <xf numFmtId="0" fontId="23" fillId="0" borderId="7" xfId="1" applyFont="1" applyBorder="1"/>
    <xf numFmtId="49" fontId="22" fillId="0" borderId="9" xfId="4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4" fontId="24" fillId="9" borderId="9" xfId="1" applyNumberFormat="1" applyFont="1" applyFill="1" applyBorder="1" applyAlignment="1">
      <alignment horizontal="right" vertical="center" wrapText="1"/>
    </xf>
    <xf numFmtId="4" fontId="24" fillId="9" borderId="7" xfId="1" applyNumberFormat="1" applyFont="1" applyFill="1" applyBorder="1" applyAlignment="1">
      <alignment horizontal="right" vertical="center" wrapText="1"/>
    </xf>
    <xf numFmtId="4" fontId="24" fillId="9" borderId="10" xfId="1" applyNumberFormat="1" applyFont="1" applyFill="1" applyBorder="1" applyAlignment="1">
      <alignment horizontal="right" vertical="center" wrapText="1"/>
    </xf>
    <xf numFmtId="4" fontId="24" fillId="9" borderId="8" xfId="1" applyNumberFormat="1" applyFont="1" applyFill="1" applyBorder="1" applyAlignment="1">
      <alignment horizontal="right" vertical="center" wrapText="1"/>
    </xf>
    <xf numFmtId="0" fontId="33" fillId="0" borderId="42" xfId="0" applyFont="1" applyBorder="1" applyAlignment="1">
      <alignment horizontal="center" vertical="center"/>
    </xf>
    <xf numFmtId="4" fontId="24" fillId="6" borderId="40" xfId="1" applyNumberFormat="1" applyFont="1" applyFill="1" applyBorder="1" applyAlignment="1">
      <alignment horizontal="right" vertical="center" wrapText="1"/>
    </xf>
    <xf numFmtId="49" fontId="22" fillId="0" borderId="13" xfId="4" applyNumberFormat="1" applyFont="1" applyBorder="1" applyAlignment="1">
      <alignment horizontal="center" vertical="center"/>
    </xf>
    <xf numFmtId="4" fontId="24" fillId="8" borderId="11" xfId="1" applyNumberFormat="1" applyFont="1" applyFill="1" applyBorder="1" applyAlignment="1">
      <alignment horizontal="left" vertical="center"/>
    </xf>
    <xf numFmtId="49" fontId="22" fillId="0" borderId="13" xfId="4" applyNumberFormat="1" applyFont="1" applyBorder="1" applyAlignment="1">
      <alignment horizontal="center" vertical="center" wrapText="1"/>
    </xf>
    <xf numFmtId="4" fontId="24" fillId="0" borderId="14" xfId="1" applyNumberFormat="1" applyFont="1" applyBorder="1" applyAlignment="1">
      <alignment horizontal="right" vertical="center"/>
    </xf>
    <xf numFmtId="4" fontId="24" fillId="0" borderId="13" xfId="1" applyNumberFormat="1" applyFont="1" applyBorder="1" applyAlignment="1">
      <alignment horizontal="right" vertical="center"/>
    </xf>
    <xf numFmtId="4" fontId="24" fillId="0" borderId="12" xfId="1" applyNumberFormat="1" applyFont="1" applyBorder="1" applyAlignment="1">
      <alignment horizontal="right" vertical="center"/>
    </xf>
    <xf numFmtId="4" fontId="24" fillId="6" borderId="16" xfId="1" applyNumberFormat="1" applyFont="1" applyFill="1" applyBorder="1" applyAlignment="1">
      <alignment horizontal="right" vertical="center"/>
    </xf>
    <xf numFmtId="49" fontId="36" fillId="0" borderId="16" xfId="4" applyNumberFormat="1" applyFont="1" applyBorder="1" applyAlignment="1">
      <alignment horizontal="center" vertical="center" wrapText="1"/>
    </xf>
    <xf numFmtId="4" fontId="25" fillId="6" borderId="16" xfId="1" applyNumberFormat="1" applyFont="1" applyFill="1" applyBorder="1" applyAlignment="1">
      <alignment horizontal="right" vertical="center" wrapText="1"/>
    </xf>
    <xf numFmtId="4" fontId="25" fillId="6" borderId="11" xfId="1" applyNumberFormat="1" applyFont="1" applyFill="1" applyBorder="1" applyAlignment="1">
      <alignment horizontal="right" vertical="center" wrapText="1"/>
    </xf>
    <xf numFmtId="4" fontId="25" fillId="6" borderId="17" xfId="1" applyNumberFormat="1" applyFont="1" applyFill="1" applyBorder="1" applyAlignment="1">
      <alignment horizontal="right" vertical="center" wrapText="1"/>
    </xf>
    <xf numFmtId="4" fontId="23" fillId="0" borderId="10" xfId="1" applyNumberFormat="1" applyFont="1" applyBorder="1" applyAlignment="1">
      <alignment horizontal="right" vertical="center"/>
    </xf>
    <xf numFmtId="0" fontId="22" fillId="0" borderId="41" xfId="0" applyFont="1" applyBorder="1" applyAlignment="1">
      <alignment horizontal="center" vertical="center" wrapText="1"/>
    </xf>
    <xf numFmtId="0" fontId="23" fillId="0" borderId="0" xfId="1" applyFont="1" applyBorder="1"/>
    <xf numFmtId="0" fontId="22" fillId="0" borderId="45" xfId="0" applyFont="1" applyBorder="1" applyAlignment="1">
      <alignment horizontal="center" vertical="center" wrapText="1"/>
    </xf>
    <xf numFmtId="0" fontId="33" fillId="0" borderId="46" xfId="0" applyFont="1" applyBorder="1" applyAlignment="1">
      <alignment horizontal="center" vertical="center"/>
    </xf>
    <xf numFmtId="4" fontId="23" fillId="0" borderId="46" xfId="1" applyNumberFormat="1" applyFont="1" applyBorder="1" applyAlignment="1">
      <alignment horizontal="right" vertical="center"/>
    </xf>
    <xf numFmtId="4" fontId="24" fillId="8" borderId="46" xfId="1" applyNumberFormat="1" applyFont="1" applyFill="1" applyBorder="1" applyAlignment="1">
      <alignment horizontal="right" vertical="center"/>
    </xf>
    <xf numFmtId="4" fontId="24" fillId="8" borderId="45" xfId="1" applyNumberFormat="1" applyFont="1" applyFill="1" applyBorder="1" applyAlignment="1">
      <alignment horizontal="right" vertical="center" wrapText="1"/>
    </xf>
    <xf numFmtId="4" fontId="24" fillId="8" borderId="46" xfId="1" applyNumberFormat="1" applyFont="1" applyFill="1" applyBorder="1" applyAlignment="1">
      <alignment horizontal="right" vertical="center" wrapText="1"/>
    </xf>
    <xf numFmtId="4" fontId="24" fillId="8" borderId="47" xfId="1" applyNumberFormat="1" applyFont="1" applyFill="1" applyBorder="1" applyAlignment="1">
      <alignment horizontal="right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/>
    </xf>
    <xf numFmtId="4" fontId="24" fillId="8" borderId="14" xfId="1" applyNumberFormat="1" applyFont="1" applyFill="1" applyBorder="1" applyAlignment="1">
      <alignment horizontal="right" vertical="center"/>
    </xf>
    <xf numFmtId="4" fontId="24" fillId="9" borderId="13" xfId="1" applyNumberFormat="1" applyFont="1" applyFill="1" applyBorder="1" applyAlignment="1">
      <alignment horizontal="right" vertical="center" wrapText="1"/>
    </xf>
    <xf numFmtId="4" fontId="25" fillId="9" borderId="14" xfId="1" applyNumberFormat="1" applyFont="1" applyFill="1" applyBorder="1" applyAlignment="1">
      <alignment horizontal="right" vertical="center" wrapText="1"/>
    </xf>
    <xf numFmtId="4" fontId="24" fillId="9" borderId="14" xfId="1" applyNumberFormat="1" applyFont="1" applyFill="1" applyBorder="1" applyAlignment="1">
      <alignment horizontal="right" vertical="center" wrapText="1"/>
    </xf>
    <xf numFmtId="4" fontId="24" fillId="9" borderId="12" xfId="1" applyNumberFormat="1" applyFont="1" applyFill="1" applyBorder="1" applyAlignment="1">
      <alignment horizontal="right" vertical="center" wrapText="1"/>
    </xf>
    <xf numFmtId="0" fontId="23" fillId="0" borderId="8" xfId="1" applyFont="1" applyBorder="1"/>
    <xf numFmtId="0" fontId="33" fillId="0" borderId="9" xfId="0" applyFont="1" applyBorder="1" applyAlignment="1">
      <alignment horizontal="center" vertical="center" wrapText="1"/>
    </xf>
    <xf numFmtId="0" fontId="38" fillId="0" borderId="41" xfId="2" applyFont="1" applyBorder="1" applyAlignment="1">
      <alignment horizontal="center" vertical="center" wrapText="1"/>
    </xf>
    <xf numFmtId="0" fontId="38" fillId="0" borderId="42" xfId="2" applyFont="1" applyBorder="1" applyAlignment="1">
      <alignment horizontal="center" vertical="center"/>
    </xf>
    <xf numFmtId="4" fontId="21" fillId="0" borderId="42" xfId="2" applyNumberFormat="1" applyFont="1" applyBorder="1" applyAlignment="1">
      <alignment horizontal="right" vertical="center"/>
    </xf>
    <xf numFmtId="4" fontId="34" fillId="0" borderId="42" xfId="2" applyNumberFormat="1" applyFont="1" applyBorder="1" applyAlignment="1">
      <alignment horizontal="right" vertical="center"/>
    </xf>
    <xf numFmtId="4" fontId="25" fillId="0" borderId="41" xfId="1" applyNumberFormat="1" applyFont="1" applyBorder="1" applyAlignment="1">
      <alignment horizontal="right" vertical="center"/>
    </xf>
    <xf numFmtId="4" fontId="25" fillId="0" borderId="42" xfId="1" applyNumberFormat="1" applyFont="1" applyBorder="1" applyAlignment="1">
      <alignment horizontal="right" vertical="center"/>
    </xf>
    <xf numFmtId="4" fontId="25" fillId="0" borderId="43" xfId="1" applyNumberFormat="1" applyFont="1" applyBorder="1" applyAlignment="1">
      <alignment horizontal="right" vertical="center"/>
    </xf>
    <xf numFmtId="49" fontId="39" fillId="0" borderId="0" xfId="4" applyNumberFormat="1" applyFont="1" applyBorder="1" applyAlignment="1">
      <alignment horizontal="left" vertical="top" wrapText="1"/>
    </xf>
    <xf numFmtId="0" fontId="40" fillId="0" borderId="0" xfId="2" applyFont="1" applyBorder="1"/>
    <xf numFmtId="49" fontId="7" fillId="0" borderId="0" xfId="1" applyNumberFormat="1" applyFont="1" applyAlignment="1">
      <alignment horizontal="center"/>
    </xf>
    <xf numFmtId="0" fontId="9" fillId="0" borderId="0" xfId="1" applyFont="1"/>
    <xf numFmtId="0" fontId="11" fillId="0" borderId="0" xfId="2" applyFont="1" applyAlignment="1">
      <alignment vertical="center"/>
    </xf>
    <xf numFmtId="0" fontId="11" fillId="0" borderId="0" xfId="2"/>
    <xf numFmtId="0" fontId="11" fillId="0" borderId="0" xfId="2" applyAlignment="1">
      <alignment vertical="center"/>
    </xf>
    <xf numFmtId="49" fontId="9" fillId="0" borderId="0" xfId="1" applyNumberFormat="1" applyFont="1" applyAlignment="1">
      <alignment horizontal="center"/>
    </xf>
    <xf numFmtId="0" fontId="7" fillId="0" borderId="0" xfId="1" applyFont="1" applyAlignment="1">
      <alignment vertical="center"/>
    </xf>
    <xf numFmtId="4" fontId="3" fillId="0" borderId="1" xfId="0" applyNumberFormat="1" applyFont="1" applyBorder="1" applyAlignment="1">
      <alignment horizontal="center" vertical="center" wrapText="1"/>
    </xf>
    <xf numFmtId="0" fontId="41" fillId="0" borderId="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center" vertical="center" wrapText="1"/>
    </xf>
    <xf numFmtId="4" fontId="41" fillId="0" borderId="1" xfId="0" applyNumberFormat="1" applyFont="1" applyBorder="1" applyAlignment="1">
      <alignment horizontal="center" vertical="center" wrapText="1"/>
    </xf>
    <xf numFmtId="4" fontId="24" fillId="8" borderId="11" xfId="1" applyNumberFormat="1" applyFont="1" applyFill="1" applyBorder="1" applyAlignment="1">
      <alignment horizontal="right" vertical="center" wrapText="1"/>
    </xf>
    <xf numFmtId="4" fontId="24" fillId="8" borderId="16" xfId="1" applyNumberFormat="1" applyFont="1" applyFill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2" fillId="0" borderId="0" xfId="0" applyFont="1"/>
    <xf numFmtId="2" fontId="43" fillId="0" borderId="0" xfId="1" applyNumberFormat="1" applyFont="1" applyAlignment="1">
      <alignment wrapText="1"/>
    </xf>
    <xf numFmtId="4" fontId="24" fillId="6" borderId="35" xfId="1" applyNumberFormat="1" applyFont="1" applyFill="1" applyBorder="1" applyAlignment="1">
      <alignment horizontal="right" vertical="center"/>
    </xf>
    <xf numFmtId="4" fontId="24" fillId="6" borderId="37" xfId="1" applyNumberFormat="1" applyFont="1" applyFill="1" applyBorder="1" applyAlignment="1">
      <alignment horizontal="right" vertical="center"/>
    </xf>
    <xf numFmtId="4" fontId="24" fillId="6" borderId="38" xfId="1" applyNumberFormat="1" applyFont="1" applyFill="1" applyBorder="1" applyAlignment="1">
      <alignment horizontal="right" vertical="center"/>
    </xf>
    <xf numFmtId="14" fontId="3" fillId="0" borderId="1" xfId="0" applyNumberFormat="1" applyFont="1" applyBorder="1" applyAlignment="1">
      <alignment horizontal="center" vertical="center" wrapText="1"/>
    </xf>
    <xf numFmtId="4" fontId="24" fillId="9" borderId="11" xfId="1" applyNumberFormat="1" applyFont="1" applyFill="1" applyBorder="1" applyAlignment="1">
      <alignment horizontal="left" vertical="center" wrapText="1"/>
    </xf>
    <xf numFmtId="4" fontId="25" fillId="6" borderId="48" xfId="1" applyNumberFormat="1" applyFont="1" applyFill="1" applyBorder="1" applyAlignment="1">
      <alignment horizontal="right" vertical="center" wrapText="1"/>
    </xf>
    <xf numFmtId="4" fontId="24" fillId="0" borderId="30" xfId="1" applyNumberFormat="1" applyFont="1" applyBorder="1" applyAlignment="1">
      <alignment horizontal="right" vertical="center"/>
    </xf>
    <xf numFmtId="49" fontId="18" fillId="0" borderId="16" xfId="1" applyNumberFormat="1" applyFont="1" applyBorder="1" applyAlignment="1">
      <alignment horizontal="center" vertical="center" wrapText="1"/>
    </xf>
    <xf numFmtId="4" fontId="24" fillId="0" borderId="6" xfId="1" applyNumberFormat="1" applyFont="1" applyBorder="1" applyAlignment="1">
      <alignment horizontal="right" vertical="center" wrapText="1"/>
    </xf>
    <xf numFmtId="4" fontId="24" fillId="6" borderId="49" xfId="1" applyNumberFormat="1" applyFont="1" applyFill="1" applyBorder="1" applyAlignment="1">
      <alignment horizontal="right" vertical="center" wrapText="1"/>
    </xf>
    <xf numFmtId="4" fontId="2" fillId="6" borderId="1" xfId="0" applyNumberFormat="1" applyFont="1" applyFill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horizontal="center" vertical="center" wrapText="1"/>
    </xf>
    <xf numFmtId="4" fontId="7" fillId="0" borderId="0" xfId="1" applyNumberFormat="1" applyFont="1" applyAlignment="1">
      <alignment horizontal="center"/>
    </xf>
    <xf numFmtId="49" fontId="36" fillId="0" borderId="11" xfId="4" applyNumberFormat="1" applyFont="1" applyBorder="1" applyAlignment="1">
      <alignment horizontal="center" vertical="center" wrapText="1"/>
    </xf>
    <xf numFmtId="4" fontId="24" fillId="9" borderId="11" xfId="1" applyNumberFormat="1" applyFont="1" applyFill="1" applyBorder="1" applyAlignment="1">
      <alignment horizontal="right" vertical="center"/>
    </xf>
    <xf numFmtId="4" fontId="24" fillId="9" borderId="50" xfId="1" applyNumberFormat="1" applyFont="1" applyFill="1" applyBorder="1" applyAlignment="1">
      <alignment horizontal="right" vertical="center"/>
    </xf>
    <xf numFmtId="0" fontId="23" fillId="0" borderId="12" xfId="1" applyFont="1" applyBorder="1"/>
    <xf numFmtId="4" fontId="25" fillId="0" borderId="17" xfId="1" applyNumberFormat="1" applyFont="1" applyBorder="1" applyAlignment="1">
      <alignment horizontal="right" vertical="center"/>
    </xf>
    <xf numFmtId="0" fontId="19" fillId="6" borderId="48" xfId="1" applyFont="1" applyFill="1" applyBorder="1" applyAlignment="1">
      <alignment horizontal="center" vertical="center" wrapText="1"/>
    </xf>
    <xf numFmtId="4" fontId="25" fillId="6" borderId="51" xfId="1" applyNumberFormat="1" applyFont="1" applyFill="1" applyBorder="1" applyAlignment="1">
      <alignment horizontal="right" vertical="center" wrapText="1"/>
    </xf>
    <xf numFmtId="4" fontId="24" fillId="6" borderId="52" xfId="1" applyNumberFormat="1" applyFont="1" applyFill="1" applyBorder="1" applyAlignment="1">
      <alignment horizontal="right" vertical="center" wrapText="1"/>
    </xf>
    <xf numFmtId="4" fontId="24" fillId="6" borderId="51" xfId="1" applyNumberFormat="1" applyFont="1" applyFill="1" applyBorder="1" applyAlignment="1">
      <alignment horizontal="right" vertical="center" wrapText="1"/>
    </xf>
    <xf numFmtId="4" fontId="24" fillId="6" borderId="53" xfId="1" applyNumberFormat="1" applyFont="1" applyFill="1" applyBorder="1" applyAlignment="1">
      <alignment horizontal="right" vertical="center" wrapText="1"/>
    </xf>
    <xf numFmtId="4" fontId="25" fillId="6" borderId="52" xfId="1" applyNumberFormat="1" applyFont="1" applyFill="1" applyBorder="1" applyAlignment="1">
      <alignment horizontal="right" vertical="center" wrapText="1"/>
    </xf>
    <xf numFmtId="4" fontId="24" fillId="6" borderId="54" xfId="1" applyNumberFormat="1" applyFont="1" applyFill="1" applyBorder="1" applyAlignment="1">
      <alignment horizontal="right" vertical="center" wrapText="1"/>
    </xf>
    <xf numFmtId="4" fontId="24" fillId="6" borderId="30" xfId="1" applyNumberFormat="1" applyFont="1" applyFill="1" applyBorder="1" applyAlignment="1">
      <alignment horizontal="right" vertical="center" wrapText="1"/>
    </xf>
    <xf numFmtId="4" fontId="25" fillId="6" borderId="55" xfId="1" applyNumberFormat="1" applyFont="1" applyFill="1" applyBorder="1" applyAlignment="1">
      <alignment horizontal="right" vertical="center"/>
    </xf>
    <xf numFmtId="4" fontId="24" fillId="6" borderId="36" xfId="1" applyNumberFormat="1" applyFont="1" applyFill="1" applyBorder="1" applyAlignment="1">
      <alignment horizontal="right" vertical="center"/>
    </xf>
    <xf numFmtId="4" fontId="25" fillId="6" borderId="51" xfId="1" applyNumberFormat="1" applyFont="1" applyFill="1" applyBorder="1" applyAlignment="1">
      <alignment horizontal="right" vertical="center"/>
    </xf>
    <xf numFmtId="4" fontId="24" fillId="6" borderId="52" xfId="1" applyNumberFormat="1" applyFont="1" applyFill="1" applyBorder="1" applyAlignment="1">
      <alignment horizontal="right" vertical="center"/>
    </xf>
    <xf numFmtId="4" fontId="25" fillId="6" borderId="56" xfId="1" applyNumberFormat="1" applyFont="1" applyFill="1" applyBorder="1" applyAlignment="1">
      <alignment horizontal="right" vertical="center"/>
    </xf>
    <xf numFmtId="4" fontId="25" fillId="6" borderId="57" xfId="1" applyNumberFormat="1" applyFont="1" applyFill="1" applyBorder="1" applyAlignment="1">
      <alignment horizontal="right" vertical="center"/>
    </xf>
    <xf numFmtId="4" fontId="25" fillId="6" borderId="35" xfId="1" applyNumberFormat="1" applyFont="1" applyFill="1" applyBorder="1" applyAlignment="1">
      <alignment horizontal="right" vertical="center" wrapText="1"/>
    </xf>
    <xf numFmtId="4" fontId="23" fillId="6" borderId="10" xfId="1" applyNumberFormat="1" applyFont="1" applyFill="1" applyBorder="1" applyAlignment="1">
      <alignment horizontal="right" vertical="center"/>
    </xf>
    <xf numFmtId="4" fontId="24" fillId="6" borderId="53" xfId="1" applyNumberFormat="1" applyFont="1" applyFill="1" applyBorder="1" applyAlignment="1">
      <alignment horizontal="right" vertical="center"/>
    </xf>
    <xf numFmtId="0" fontId="22" fillId="0" borderId="61" xfId="0" applyFont="1" applyBorder="1" applyAlignment="1">
      <alignment horizontal="center" vertical="center" wrapText="1"/>
    </xf>
    <xf numFmtId="0" fontId="22" fillId="0" borderId="62" xfId="0" applyFont="1" applyBorder="1" applyAlignment="1">
      <alignment horizontal="center" vertical="center"/>
    </xf>
    <xf numFmtId="4" fontId="31" fillId="0" borderId="62" xfId="1" applyNumberFormat="1" applyFont="1" applyBorder="1" applyAlignment="1">
      <alignment horizontal="right" vertical="center"/>
    </xf>
    <xf numFmtId="4" fontId="24" fillId="0" borderId="62" xfId="1" applyNumberFormat="1" applyFont="1" applyBorder="1" applyAlignment="1">
      <alignment horizontal="right" vertical="center"/>
    </xf>
    <xf numFmtId="4" fontId="24" fillId="0" borderId="61" xfId="1" applyNumberFormat="1" applyFont="1" applyBorder="1" applyAlignment="1">
      <alignment horizontal="right" vertical="center"/>
    </xf>
    <xf numFmtId="4" fontId="24" fillId="0" borderId="60" xfId="1" applyNumberFormat="1" applyFont="1" applyBorder="1" applyAlignment="1">
      <alignment horizontal="right" vertical="center"/>
    </xf>
    <xf numFmtId="4" fontId="24" fillId="0" borderId="58" xfId="1" applyNumberFormat="1" applyFont="1" applyBorder="1" applyAlignment="1">
      <alignment horizontal="right" vertical="center"/>
    </xf>
    <xf numFmtId="4" fontId="24" fillId="6" borderId="55" xfId="1" applyNumberFormat="1" applyFont="1" applyFill="1" applyBorder="1" applyAlignment="1">
      <alignment horizontal="right" vertical="center" wrapText="1"/>
    </xf>
    <xf numFmtId="4" fontId="23" fillId="6" borderId="42" xfId="1" applyNumberFormat="1" applyFont="1" applyFill="1" applyBorder="1" applyAlignment="1">
      <alignment horizontal="right" vertical="center"/>
    </xf>
    <xf numFmtId="4" fontId="24" fillId="6" borderId="64" xfId="1" applyNumberFormat="1" applyFont="1" applyFill="1" applyBorder="1" applyAlignment="1">
      <alignment horizontal="right" vertical="center" wrapText="1"/>
    </xf>
    <xf numFmtId="4" fontId="24" fillId="6" borderId="30" xfId="1" applyNumberFormat="1" applyFont="1" applyFill="1" applyBorder="1" applyAlignment="1">
      <alignment horizontal="right" vertical="center"/>
    </xf>
    <xf numFmtId="4" fontId="24" fillId="8" borderId="17" xfId="1" applyNumberFormat="1" applyFont="1" applyFill="1" applyBorder="1" applyAlignment="1">
      <alignment horizontal="right" vertical="center"/>
    </xf>
    <xf numFmtId="4" fontId="24" fillId="8" borderId="31" xfId="1" applyNumberFormat="1" applyFont="1" applyFill="1" applyBorder="1" applyAlignment="1">
      <alignment horizontal="right" vertical="center" wrapText="1"/>
    </xf>
    <xf numFmtId="4" fontId="24" fillId="6" borderId="70" xfId="1" applyNumberFormat="1" applyFont="1" applyFill="1" applyBorder="1" applyAlignment="1">
      <alignment horizontal="right" vertical="center" wrapText="1"/>
    </xf>
    <xf numFmtId="4" fontId="25" fillId="6" borderId="37" xfId="1" applyNumberFormat="1" applyFont="1" applyFill="1" applyBorder="1" applyAlignment="1">
      <alignment horizontal="right" vertical="center" wrapText="1"/>
    </xf>
    <xf numFmtId="4" fontId="24" fillId="6" borderId="71" xfId="1" applyNumberFormat="1" applyFont="1" applyFill="1" applyBorder="1" applyAlignment="1">
      <alignment horizontal="right" vertical="center" wrapText="1"/>
    </xf>
    <xf numFmtId="4" fontId="24" fillId="6" borderId="65" xfId="1" applyNumberFormat="1" applyFont="1" applyFill="1" applyBorder="1" applyAlignment="1">
      <alignment horizontal="right" vertical="center" wrapText="1"/>
    </xf>
    <xf numFmtId="4" fontId="24" fillId="0" borderId="71" xfId="1" applyNumberFormat="1" applyFont="1" applyBorder="1" applyAlignment="1">
      <alignment horizontal="right" vertical="center" wrapText="1"/>
    </xf>
    <xf numFmtId="4" fontId="24" fillId="0" borderId="70" xfId="1" applyNumberFormat="1" applyFont="1" applyFill="1" applyBorder="1" applyAlignment="1">
      <alignment horizontal="right" vertical="center" wrapText="1"/>
    </xf>
    <xf numFmtId="4" fontId="25" fillId="0" borderId="31" xfId="1" applyNumberFormat="1" applyFont="1" applyBorder="1" applyAlignment="1">
      <alignment horizontal="right" vertical="center"/>
    </xf>
    <xf numFmtId="4" fontId="24" fillId="8" borderId="70" xfId="1" applyNumberFormat="1" applyFont="1" applyFill="1" applyBorder="1" applyAlignment="1">
      <alignment horizontal="right" vertical="center" wrapText="1"/>
    </xf>
    <xf numFmtId="4" fontId="24" fillId="8" borderId="70" xfId="1" applyNumberFormat="1" applyFont="1" applyFill="1" applyBorder="1" applyAlignment="1">
      <alignment horizontal="left" vertical="center" wrapText="1"/>
    </xf>
    <xf numFmtId="4" fontId="24" fillId="6" borderId="31" xfId="1" applyNumberFormat="1" applyFont="1" applyFill="1" applyBorder="1" applyAlignment="1">
      <alignment horizontal="right" vertical="center" wrapText="1"/>
    </xf>
    <xf numFmtId="4" fontId="24" fillId="0" borderId="70" xfId="1" applyNumberFormat="1" applyFont="1" applyBorder="1" applyAlignment="1">
      <alignment horizontal="right" vertical="center"/>
    </xf>
    <xf numFmtId="4" fontId="24" fillId="8" borderId="65" xfId="1" applyNumberFormat="1" applyFont="1" applyFill="1" applyBorder="1" applyAlignment="1">
      <alignment horizontal="right" vertical="center" wrapText="1"/>
    </xf>
    <xf numFmtId="4" fontId="24" fillId="0" borderId="71" xfId="1" applyNumberFormat="1" applyFont="1" applyBorder="1" applyAlignment="1">
      <alignment horizontal="right" vertical="center"/>
    </xf>
    <xf numFmtId="4" fontId="24" fillId="6" borderId="70" xfId="1" applyNumberFormat="1" applyFont="1" applyFill="1" applyBorder="1" applyAlignment="1">
      <alignment horizontal="right" vertical="center"/>
    </xf>
    <xf numFmtId="4" fontId="24" fillId="6" borderId="66" xfId="1" applyNumberFormat="1" applyFont="1" applyFill="1" applyBorder="1" applyAlignment="1">
      <alignment horizontal="right" vertical="center" wrapText="1"/>
    </xf>
    <xf numFmtId="4" fontId="24" fillId="0" borderId="72" xfId="1" applyNumberFormat="1" applyFont="1" applyBorder="1" applyAlignment="1">
      <alignment horizontal="right" vertical="center"/>
    </xf>
    <xf numFmtId="4" fontId="24" fillId="8" borderId="73" xfId="1" applyNumberFormat="1" applyFont="1" applyFill="1" applyBorder="1" applyAlignment="1">
      <alignment horizontal="right" vertical="center" wrapText="1"/>
    </xf>
    <xf numFmtId="4" fontId="24" fillId="8" borderId="71" xfId="1" applyNumberFormat="1" applyFont="1" applyFill="1" applyBorder="1" applyAlignment="1">
      <alignment horizontal="right" vertical="center" wrapText="1"/>
    </xf>
    <xf numFmtId="4" fontId="24" fillId="0" borderId="31" xfId="1" applyNumberFormat="1" applyFont="1" applyBorder="1" applyAlignment="1">
      <alignment horizontal="right" vertical="center"/>
    </xf>
    <xf numFmtId="4" fontId="24" fillId="9" borderId="30" xfId="1" applyNumberFormat="1" applyFont="1" applyFill="1" applyBorder="1" applyAlignment="1">
      <alignment horizontal="right" vertical="center" wrapText="1"/>
    </xf>
    <xf numFmtId="4" fontId="24" fillId="9" borderId="37" xfId="1" applyNumberFormat="1" applyFont="1" applyFill="1" applyBorder="1" applyAlignment="1">
      <alignment horizontal="right" vertical="center" wrapText="1"/>
    </xf>
    <xf numFmtId="4" fontId="24" fillId="9" borderId="37" xfId="1" applyNumberFormat="1" applyFont="1" applyFill="1" applyBorder="1" applyAlignment="1">
      <alignment horizontal="left" vertical="center" wrapText="1"/>
    </xf>
    <xf numFmtId="4" fontId="24" fillId="9" borderId="53" xfId="1" applyNumberFormat="1" applyFont="1" applyFill="1" applyBorder="1" applyAlignment="1">
      <alignment horizontal="right" vertical="center" wrapText="1"/>
    </xf>
    <xf numFmtId="4" fontId="25" fillId="6" borderId="31" xfId="1" applyNumberFormat="1" applyFont="1" applyFill="1" applyBorder="1" applyAlignment="1">
      <alignment horizontal="right" vertical="center" wrapText="1"/>
    </xf>
    <xf numFmtId="4" fontId="25" fillId="0" borderId="51" xfId="1" applyNumberFormat="1" applyFont="1" applyBorder="1" applyAlignment="1">
      <alignment horizontal="right" vertical="center"/>
    </xf>
    <xf numFmtId="4" fontId="24" fillId="9" borderId="36" xfId="1" applyNumberFormat="1" applyFont="1" applyFill="1" applyBorder="1" applyAlignment="1">
      <alignment horizontal="right" vertical="center" wrapText="1"/>
    </xf>
    <xf numFmtId="4" fontId="24" fillId="9" borderId="52" xfId="1" applyNumberFormat="1" applyFont="1" applyFill="1" applyBorder="1" applyAlignment="1">
      <alignment horizontal="right" vertical="center" wrapText="1"/>
    </xf>
    <xf numFmtId="4" fontId="24" fillId="0" borderId="36" xfId="1" applyNumberFormat="1" applyFont="1" applyBorder="1" applyAlignment="1">
      <alignment horizontal="right" vertical="center"/>
    </xf>
    <xf numFmtId="4" fontId="24" fillId="0" borderId="37" xfId="1" applyNumberFormat="1" applyFont="1" applyBorder="1" applyAlignment="1">
      <alignment horizontal="right" vertical="center"/>
    </xf>
    <xf numFmtId="4" fontId="24" fillId="0" borderId="55" xfId="1" applyNumberFormat="1" applyFont="1" applyBorder="1" applyAlignment="1">
      <alignment horizontal="right" vertical="center"/>
    </xf>
    <xf numFmtId="4" fontId="25" fillId="6" borderId="57" xfId="1" applyNumberFormat="1" applyFont="1" applyFill="1" applyBorder="1" applyAlignment="1">
      <alignment horizontal="right" vertical="center" wrapText="1"/>
    </xf>
    <xf numFmtId="4" fontId="7" fillId="0" borderId="0" xfId="1" applyNumberFormat="1" applyFont="1" applyAlignment="1">
      <alignment horizontal="center" vertical="center"/>
    </xf>
    <xf numFmtId="49" fontId="44" fillId="0" borderId="0" xfId="1" applyNumberFormat="1" applyFont="1" applyAlignment="1">
      <alignment horizontal="center"/>
    </xf>
    <xf numFmtId="0" fontId="44" fillId="0" borderId="0" xfId="1" applyFont="1"/>
    <xf numFmtId="0" fontId="45" fillId="0" borderId="0" xfId="1" applyFont="1"/>
    <xf numFmtId="0" fontId="14" fillId="3" borderId="8" xfId="1" applyFont="1" applyFill="1" applyBorder="1" applyAlignment="1">
      <alignment vertical="center"/>
    </xf>
    <xf numFmtId="0" fontId="14" fillId="3" borderId="7" xfId="1" applyFont="1" applyFill="1" applyBorder="1" applyAlignment="1">
      <alignment vertical="center"/>
    </xf>
    <xf numFmtId="0" fontId="14" fillId="3" borderId="9" xfId="1" applyFont="1" applyFill="1" applyBorder="1" applyAlignment="1">
      <alignment vertical="center"/>
    </xf>
    <xf numFmtId="0" fontId="15" fillId="4" borderId="8" xfId="1" applyFont="1" applyFill="1" applyBorder="1" applyAlignment="1">
      <alignment vertical="center"/>
    </xf>
    <xf numFmtId="0" fontId="15" fillId="4" borderId="7" xfId="1" applyFont="1" applyFill="1" applyBorder="1" applyAlignment="1">
      <alignment vertical="center"/>
    </xf>
    <xf numFmtId="0" fontId="15" fillId="4" borderId="74" xfId="1" applyFont="1" applyFill="1" applyBorder="1" applyAlignment="1">
      <alignment vertical="center"/>
    </xf>
    <xf numFmtId="4" fontId="30" fillId="9" borderId="11" xfId="1" applyNumberFormat="1" applyFont="1" applyFill="1" applyBorder="1" applyAlignment="1">
      <alignment horizontal="right" vertical="center" wrapText="1"/>
    </xf>
    <xf numFmtId="4" fontId="24" fillId="6" borderId="75" xfId="1" applyNumberFormat="1" applyFont="1" applyFill="1" applyBorder="1" applyAlignment="1">
      <alignment horizontal="right" vertical="center" wrapText="1"/>
    </xf>
    <xf numFmtId="4" fontId="24" fillId="6" borderId="76" xfId="1" applyNumberFormat="1" applyFont="1" applyFill="1" applyBorder="1" applyAlignment="1">
      <alignment horizontal="right" vertical="center" wrapText="1"/>
    </xf>
    <xf numFmtId="4" fontId="34" fillId="6" borderId="15" xfId="1" applyNumberFormat="1" applyFont="1" applyFill="1" applyBorder="1" applyAlignment="1">
      <alignment horizontal="center" vertical="center" wrapText="1"/>
    </xf>
    <xf numFmtId="4" fontId="34" fillId="6" borderId="18" xfId="1" applyNumberFormat="1" applyFont="1" applyFill="1" applyBorder="1" applyAlignment="1">
      <alignment horizontal="right" vertical="center" wrapText="1"/>
    </xf>
    <xf numFmtId="4" fontId="34" fillId="6" borderId="22" xfId="1" applyNumberFormat="1" applyFont="1" applyFill="1" applyBorder="1" applyAlignment="1">
      <alignment horizontal="right" vertical="center" wrapText="1"/>
    </xf>
    <xf numFmtId="4" fontId="30" fillId="6" borderId="27" xfId="1" applyNumberFormat="1" applyFont="1" applyFill="1" applyBorder="1" applyAlignment="1">
      <alignment horizontal="right" vertical="center" wrapText="1"/>
    </xf>
    <xf numFmtId="4" fontId="30" fillId="6" borderId="20" xfId="1" applyNumberFormat="1" applyFont="1" applyFill="1" applyBorder="1" applyAlignment="1">
      <alignment horizontal="right" vertical="center" wrapText="1"/>
    </xf>
    <xf numFmtId="4" fontId="24" fillId="6" borderId="77" xfId="1" applyNumberFormat="1" applyFont="1" applyFill="1" applyBorder="1" applyAlignment="1">
      <alignment horizontal="right" vertical="center" wrapText="1"/>
    </xf>
    <xf numFmtId="4" fontId="24" fillId="6" borderId="58" xfId="1" applyNumberFormat="1" applyFont="1" applyFill="1" applyBorder="1" applyAlignment="1">
      <alignment horizontal="right" vertical="center" wrapText="1"/>
    </xf>
    <xf numFmtId="4" fontId="24" fillId="6" borderId="76" xfId="1" applyNumberFormat="1" applyFont="1" applyFill="1" applyBorder="1" applyAlignment="1">
      <alignment horizontal="right" vertical="center"/>
    </xf>
    <xf numFmtId="0" fontId="11" fillId="0" borderId="11" xfId="2" applyBorder="1" applyAlignment="1">
      <alignment horizontal="right"/>
    </xf>
    <xf numFmtId="4" fontId="7" fillId="0" borderId="11" xfId="1" applyNumberFormat="1" applyFont="1" applyBorder="1" applyAlignment="1">
      <alignment horizontal="center"/>
    </xf>
    <xf numFmtId="0" fontId="7" fillId="0" borderId="11" xfId="1" applyFont="1" applyBorder="1"/>
    <xf numFmtId="49" fontId="7" fillId="0" borderId="11" xfId="1" applyNumberFormat="1" applyFont="1" applyBorder="1" applyAlignment="1">
      <alignment horizontal="center"/>
    </xf>
    <xf numFmtId="4" fontId="7" fillId="0" borderId="11" xfId="1" applyNumberFormat="1" applyFont="1" applyBorder="1" applyAlignment="1">
      <alignment horizontal="center" vertical="center"/>
    </xf>
    <xf numFmtId="4" fontId="34" fillId="6" borderId="19" xfId="1" applyNumberFormat="1" applyFont="1" applyFill="1" applyBorder="1" applyAlignment="1">
      <alignment horizontal="right" vertical="center" wrapText="1"/>
    </xf>
    <xf numFmtId="4" fontId="34" fillId="6" borderId="39" xfId="1" applyNumberFormat="1" applyFont="1" applyFill="1" applyBorder="1" applyAlignment="1">
      <alignment horizontal="right" vertical="center" wrapText="1"/>
    </xf>
    <xf numFmtId="4" fontId="30" fillId="6" borderId="29" xfId="1" applyNumberFormat="1" applyFont="1" applyFill="1" applyBorder="1" applyAlignment="1">
      <alignment horizontal="right" vertical="center" wrapText="1"/>
    </xf>
    <xf numFmtId="4" fontId="30" fillId="6" borderId="22" xfId="1" applyNumberFormat="1" applyFont="1" applyFill="1" applyBorder="1" applyAlignment="1">
      <alignment horizontal="right" vertical="center" wrapText="1"/>
    </xf>
    <xf numFmtId="4" fontId="30" fillId="6" borderId="24" xfId="1" applyNumberFormat="1" applyFont="1" applyFill="1" applyBorder="1" applyAlignment="1">
      <alignment horizontal="right" vertical="center" wrapText="1"/>
    </xf>
    <xf numFmtId="4" fontId="30" fillId="6" borderId="26" xfId="1" applyNumberFormat="1" applyFont="1" applyFill="1" applyBorder="1" applyAlignment="1">
      <alignment horizontal="right" vertical="center" wrapText="1"/>
    </xf>
    <xf numFmtId="4" fontId="30" fillId="6" borderId="26" xfId="1" applyNumberFormat="1" applyFont="1" applyFill="1" applyBorder="1" applyAlignment="1">
      <alignment horizontal="left" vertical="center" wrapText="1"/>
    </xf>
    <xf numFmtId="4" fontId="30" fillId="6" borderId="28" xfId="1" applyNumberFormat="1" applyFont="1" applyFill="1" applyBorder="1" applyAlignment="1">
      <alignment horizontal="right" vertical="center" wrapText="1"/>
    </xf>
    <xf numFmtId="4" fontId="30" fillId="6" borderId="63" xfId="1" applyNumberFormat="1" applyFont="1" applyFill="1" applyBorder="1" applyAlignment="1">
      <alignment horizontal="right" vertical="center" wrapText="1"/>
    </xf>
    <xf numFmtId="4" fontId="34" fillId="6" borderId="22" xfId="1" applyNumberFormat="1" applyFont="1" applyFill="1" applyBorder="1" applyAlignment="1">
      <alignment horizontal="right" vertical="center"/>
    </xf>
    <xf numFmtId="4" fontId="30" fillId="0" borderId="31" xfId="1" applyNumberFormat="1" applyFont="1" applyBorder="1" applyAlignment="1">
      <alignment horizontal="right" vertical="center" wrapText="1"/>
    </xf>
    <xf numFmtId="4" fontId="34" fillId="0" borderId="31" xfId="1" applyNumberFormat="1" applyFont="1" applyBorder="1" applyAlignment="1">
      <alignment horizontal="right" vertical="center"/>
    </xf>
    <xf numFmtId="4" fontId="30" fillId="6" borderId="31" xfId="1" applyNumberFormat="1" applyFont="1" applyFill="1" applyBorder="1" applyAlignment="1">
      <alignment horizontal="right" vertical="center" wrapText="1"/>
    </xf>
    <xf numFmtId="4" fontId="30" fillId="6" borderId="70" xfId="1" applyNumberFormat="1" applyFont="1" applyFill="1" applyBorder="1" applyAlignment="1">
      <alignment horizontal="right" vertical="center"/>
    </xf>
    <xf numFmtId="4" fontId="30" fillId="6" borderId="65" xfId="1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0" fillId="0" borderId="3" xfId="0" applyBorder="1"/>
    <xf numFmtId="0" fontId="0" fillId="0" borderId="2" xfId="0" applyBorder="1"/>
    <xf numFmtId="0" fontId="31" fillId="6" borderId="54" xfId="1" applyFont="1" applyFill="1" applyBorder="1" applyAlignment="1">
      <alignment horizontal="center" vertical="center"/>
    </xf>
    <xf numFmtId="0" fontId="31" fillId="6" borderId="57" xfId="1" applyFont="1" applyFill="1" applyBorder="1" applyAlignment="1">
      <alignment horizontal="center" vertical="center"/>
    </xf>
    <xf numFmtId="0" fontId="31" fillId="6" borderId="68" xfId="1" applyFont="1" applyFill="1" applyBorder="1" applyAlignment="1">
      <alignment horizontal="center" vertical="center"/>
    </xf>
    <xf numFmtId="0" fontId="31" fillId="6" borderId="69" xfId="1" applyFont="1" applyFill="1" applyBorder="1" applyAlignment="1">
      <alignment horizontal="center" vertical="center"/>
    </xf>
    <xf numFmtId="0" fontId="35" fillId="0" borderId="21" xfId="0" applyFont="1" applyBorder="1" applyAlignment="1">
      <alignment horizontal="left" vertical="center" wrapText="1"/>
    </xf>
    <xf numFmtId="0" fontId="35" fillId="0" borderId="16" xfId="0" applyFont="1" applyBorder="1" applyAlignment="1">
      <alignment horizontal="left" vertical="center" wrapText="1"/>
    </xf>
    <xf numFmtId="0" fontId="35" fillId="0" borderId="7" xfId="0" applyFont="1" applyBorder="1" applyAlignment="1">
      <alignment horizontal="left" vertical="center" wrapText="1"/>
    </xf>
    <xf numFmtId="0" fontId="35" fillId="0" borderId="9" xfId="0" applyFont="1" applyBorder="1" applyAlignment="1">
      <alignment horizontal="left" vertical="center" wrapText="1"/>
    </xf>
    <xf numFmtId="0" fontId="37" fillId="0" borderId="39" xfId="2" applyFont="1" applyBorder="1" applyAlignment="1">
      <alignment horizontal="left" vertical="top" wrapText="1"/>
    </xf>
    <xf numFmtId="0" fontId="37" fillId="0" borderId="40" xfId="2" applyFont="1" applyBorder="1" applyAlignment="1">
      <alignment horizontal="left" vertical="top" wrapText="1"/>
    </xf>
    <xf numFmtId="0" fontId="37" fillId="0" borderId="41" xfId="2" applyFont="1" applyBorder="1" applyAlignment="1">
      <alignment horizontal="left" vertical="top" wrapText="1"/>
    </xf>
    <xf numFmtId="49" fontId="39" fillId="0" borderId="0" xfId="4" applyNumberFormat="1" applyFont="1" applyBorder="1" applyAlignment="1">
      <alignment horizontal="left" vertical="top" wrapText="1"/>
    </xf>
    <xf numFmtId="0" fontId="22" fillId="0" borderId="59" xfId="0" applyFont="1" applyBorder="1" applyAlignment="1">
      <alignment horizontal="left" vertical="center" wrapText="1"/>
    </xf>
    <xf numFmtId="0" fontId="22" fillId="0" borderId="60" xfId="0" applyFont="1" applyBorder="1" applyAlignment="1">
      <alignment horizontal="left" vertical="center" wrapText="1"/>
    </xf>
    <xf numFmtId="0" fontId="22" fillId="0" borderId="61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 wrapText="1"/>
    </xf>
    <xf numFmtId="0" fontId="35" fillId="0" borderId="45" xfId="0" applyFont="1" applyBorder="1" applyAlignment="1">
      <alignment horizontal="left" vertical="center" wrapText="1"/>
    </xf>
    <xf numFmtId="0" fontId="22" fillId="0" borderId="39" xfId="0" applyFont="1" applyBorder="1" applyAlignment="1">
      <alignment horizontal="left" vertical="center" wrapText="1"/>
    </xf>
    <xf numFmtId="0" fontId="22" fillId="0" borderId="40" xfId="0" applyFont="1" applyBorder="1" applyAlignment="1">
      <alignment horizontal="left" vertical="center" wrapText="1"/>
    </xf>
    <xf numFmtId="0" fontId="22" fillId="0" borderId="41" xfId="0" applyFont="1" applyBorder="1" applyAlignment="1">
      <alignment horizontal="left" vertical="center" wrapText="1"/>
    </xf>
    <xf numFmtId="0" fontId="35" fillId="0" borderId="6" xfId="0" applyFont="1" applyBorder="1" applyAlignment="1">
      <alignment horizontal="left" vertical="center" wrapText="1"/>
    </xf>
    <xf numFmtId="0" fontId="35" fillId="0" borderId="13" xfId="0" applyFont="1" applyBorder="1" applyAlignment="1">
      <alignment horizontal="left" vertical="center" wrapText="1"/>
    </xf>
    <xf numFmtId="49" fontId="35" fillId="0" borderId="21" xfId="4" applyNumberFormat="1" applyFont="1" applyBorder="1" applyAlignment="1">
      <alignment horizontal="left" vertical="center" wrapText="1"/>
    </xf>
    <xf numFmtId="49" fontId="35" fillId="0" borderId="16" xfId="4" applyNumberFormat="1" applyFont="1" applyBorder="1" applyAlignment="1">
      <alignment horizontal="left" vertical="center" wrapText="1"/>
    </xf>
    <xf numFmtId="49" fontId="35" fillId="0" borderId="11" xfId="4" applyNumberFormat="1" applyFont="1" applyBorder="1" applyAlignment="1">
      <alignment horizontal="left" vertical="center" wrapText="1"/>
    </xf>
    <xf numFmtId="0" fontId="21" fillId="0" borderId="21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31" fillId="0" borderId="21" xfId="1" applyFont="1" applyBorder="1" applyAlignment="1">
      <alignment horizontal="left" vertical="center"/>
    </xf>
    <xf numFmtId="0" fontId="31" fillId="0" borderId="16" xfId="1" applyFont="1" applyBorder="1" applyAlignment="1">
      <alignment horizontal="left" vertical="center"/>
    </xf>
    <xf numFmtId="49" fontId="21" fillId="0" borderId="21" xfId="4" applyNumberFormat="1" applyFont="1" applyBorder="1" applyAlignment="1">
      <alignment horizontal="left" vertical="center" wrapText="1"/>
    </xf>
    <xf numFmtId="49" fontId="21" fillId="0" borderId="16" xfId="4" applyNumberFormat="1" applyFont="1" applyBorder="1" applyAlignment="1">
      <alignment horizontal="left" vertical="center" wrapText="1"/>
    </xf>
    <xf numFmtId="0" fontId="35" fillId="0" borderId="21" xfId="0" applyFont="1" applyBorder="1" applyAlignment="1">
      <alignment horizontal="left" vertical="top" wrapText="1"/>
    </xf>
    <xf numFmtId="0" fontId="35" fillId="0" borderId="16" xfId="0" applyFont="1" applyBorder="1" applyAlignment="1">
      <alignment horizontal="left" vertical="top" wrapText="1"/>
    </xf>
    <xf numFmtId="49" fontId="35" fillId="0" borderId="21" xfId="4" applyNumberFormat="1" applyFont="1" applyBorder="1" applyAlignment="1">
      <alignment horizontal="left" vertical="top" wrapText="1"/>
    </xf>
    <xf numFmtId="49" fontId="35" fillId="0" borderId="16" xfId="4" applyNumberFormat="1" applyFont="1" applyBorder="1" applyAlignment="1">
      <alignment horizontal="left" vertical="top" wrapText="1"/>
    </xf>
    <xf numFmtId="49" fontId="21" fillId="0" borderId="6" xfId="4" applyNumberFormat="1" applyFont="1" applyBorder="1" applyAlignment="1">
      <alignment horizontal="left" vertical="center" wrapText="1"/>
    </xf>
    <xf numFmtId="49" fontId="21" fillId="0" borderId="13" xfId="4" applyNumberFormat="1" applyFont="1" applyBorder="1" applyAlignment="1">
      <alignment horizontal="left" vertical="center" wrapText="1"/>
    </xf>
    <xf numFmtId="49" fontId="22" fillId="0" borderId="39" xfId="4" applyNumberFormat="1" applyFont="1" applyBorder="1" applyAlignment="1">
      <alignment horizontal="left" vertical="center" wrapText="1"/>
    </xf>
    <xf numFmtId="49" fontId="22" fillId="0" borderId="40" xfId="4" applyNumberFormat="1" applyFont="1" applyBorder="1" applyAlignment="1">
      <alignment horizontal="left" vertical="center" wrapText="1"/>
    </xf>
    <xf numFmtId="49" fontId="22" fillId="0" borderId="41" xfId="4" applyNumberFormat="1" applyFont="1" applyBorder="1" applyAlignment="1">
      <alignment horizontal="left" vertical="center" wrapText="1"/>
    </xf>
    <xf numFmtId="0" fontId="20" fillId="0" borderId="39" xfId="1" applyFont="1" applyBorder="1" applyAlignment="1">
      <alignment horizontal="left" vertical="center" wrapText="1"/>
    </xf>
    <xf numFmtId="0" fontId="20" fillId="0" borderId="40" xfId="1" applyFont="1" applyBorder="1" applyAlignment="1">
      <alignment horizontal="left" vertical="center" wrapText="1"/>
    </xf>
    <xf numFmtId="0" fontId="20" fillId="0" borderId="41" xfId="1" applyFont="1" applyBorder="1" applyAlignment="1">
      <alignment horizontal="left" vertical="center" wrapText="1"/>
    </xf>
    <xf numFmtId="0" fontId="27" fillId="0" borderId="21" xfId="0" applyFont="1" applyBorder="1" applyAlignment="1">
      <alignment horizontal="left" vertical="top" wrapText="1"/>
    </xf>
    <xf numFmtId="0" fontId="27" fillId="0" borderId="16" xfId="0" applyFont="1" applyBorder="1" applyAlignment="1">
      <alignment horizontal="left" vertical="top" wrapText="1"/>
    </xf>
    <xf numFmtId="0" fontId="21" fillId="0" borderId="7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49" fontId="21" fillId="6" borderId="6" xfId="4" applyNumberFormat="1" applyFont="1" applyFill="1" applyBorder="1" applyAlignment="1">
      <alignment horizontal="left" vertical="center" wrapText="1"/>
    </xf>
    <xf numFmtId="49" fontId="21" fillId="6" borderId="13" xfId="4" applyNumberFormat="1" applyFont="1" applyFill="1" applyBorder="1" applyAlignment="1">
      <alignment horizontal="left" vertical="center" wrapText="1"/>
    </xf>
    <xf numFmtId="0" fontId="5" fillId="0" borderId="0" xfId="1" applyFont="1" applyAlignment="1">
      <alignment horizontal="center" vertical="top" wrapText="1"/>
    </xf>
    <xf numFmtId="0" fontId="5" fillId="0" borderId="6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top"/>
    </xf>
    <xf numFmtId="0" fontId="11" fillId="0" borderId="8" xfId="2" applyFont="1" applyBorder="1" applyAlignment="1">
      <alignment horizontal="center" vertical="center" wrapText="1"/>
    </xf>
    <xf numFmtId="0" fontId="11" fillId="0" borderId="7" xfId="2" applyFont="1" applyBorder="1" applyAlignment="1">
      <alignment horizontal="center" vertical="center" wrapText="1"/>
    </xf>
    <xf numFmtId="0" fontId="11" fillId="0" borderId="9" xfId="2" applyFont="1" applyBorder="1" applyAlignment="1">
      <alignment horizontal="center" vertical="center" wrapText="1"/>
    </xf>
    <xf numFmtId="0" fontId="11" fillId="0" borderId="12" xfId="2" applyFont="1" applyBorder="1" applyAlignment="1">
      <alignment horizontal="center" vertical="center" wrapText="1"/>
    </xf>
    <xf numFmtId="0" fontId="11" fillId="0" borderId="6" xfId="2" applyFont="1" applyBorder="1" applyAlignment="1">
      <alignment horizontal="center" vertical="center" wrapText="1"/>
    </xf>
    <xf numFmtId="0" fontId="11" fillId="0" borderId="13" xfId="2" applyFont="1" applyBorder="1" applyAlignment="1">
      <alignment horizontal="center" vertical="center" wrapText="1"/>
    </xf>
    <xf numFmtId="0" fontId="11" fillId="0" borderId="10" xfId="2" applyFont="1" applyBorder="1" applyAlignment="1">
      <alignment horizontal="center" vertical="center" wrapText="1"/>
    </xf>
    <xf numFmtId="0" fontId="11" fillId="0" borderId="14" xfId="2" applyFont="1" applyBorder="1" applyAlignment="1">
      <alignment horizontal="center" vertical="center" wrapText="1"/>
    </xf>
    <xf numFmtId="0" fontId="11" fillId="0" borderId="11" xfId="2" applyFont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21" fillId="0" borderId="17" xfId="0" applyFont="1" applyBorder="1" applyAlignment="1">
      <alignment horizontal="left" vertical="center" wrapText="1"/>
    </xf>
    <xf numFmtId="0" fontId="21" fillId="0" borderId="21" xfId="0" applyFont="1" applyFill="1" applyBorder="1" applyAlignment="1">
      <alignment vertical="center" wrapText="1"/>
    </xf>
    <xf numFmtId="0" fontId="27" fillId="0" borderId="21" xfId="0" applyFont="1" applyFill="1" applyBorder="1" applyAlignment="1">
      <alignment vertical="center" wrapText="1"/>
    </xf>
    <xf numFmtId="49" fontId="21" fillId="0" borderId="0" xfId="4" applyNumberFormat="1" applyFont="1" applyBorder="1" applyAlignment="1">
      <alignment horizontal="left" vertical="center" wrapText="1"/>
    </xf>
    <xf numFmtId="49" fontId="21" fillId="0" borderId="45" xfId="4" applyNumberFormat="1" applyFont="1" applyBorder="1" applyAlignment="1">
      <alignment horizontal="left" vertical="center" wrapText="1"/>
    </xf>
    <xf numFmtId="49" fontId="21" fillId="0" borderId="39" xfId="4" applyNumberFormat="1" applyFont="1" applyBorder="1" applyAlignment="1">
      <alignment horizontal="left" vertical="center" wrapText="1"/>
    </xf>
    <xf numFmtId="49" fontId="21" fillId="0" borderId="40" xfId="4" applyNumberFormat="1" applyFont="1" applyBorder="1" applyAlignment="1">
      <alignment horizontal="left" vertical="center" wrapText="1"/>
    </xf>
    <xf numFmtId="49" fontId="21" fillId="0" borderId="41" xfId="4" applyNumberFormat="1" applyFont="1" applyBorder="1" applyAlignment="1">
      <alignment horizontal="left" vertical="center" wrapText="1"/>
    </xf>
    <xf numFmtId="4" fontId="13" fillId="0" borderId="10" xfId="3" applyNumberFormat="1" applyFont="1" applyBorder="1" applyAlignment="1">
      <alignment horizontal="center" vertical="center" wrapText="1"/>
    </xf>
    <xf numFmtId="4" fontId="13" fillId="0" borderId="14" xfId="3" applyNumberFormat="1" applyFont="1" applyBorder="1" applyAlignment="1">
      <alignment horizontal="center" vertical="center" wrapText="1"/>
    </xf>
    <xf numFmtId="0" fontId="13" fillId="2" borderId="11" xfId="3" applyFont="1" applyFill="1" applyBorder="1" applyAlignment="1">
      <alignment horizontal="center" vertical="center" wrapText="1"/>
    </xf>
    <xf numFmtId="0" fontId="13" fillId="2" borderId="10" xfId="3" applyFont="1" applyFill="1" applyBorder="1" applyAlignment="1">
      <alignment horizontal="center" vertical="center" wrapText="1"/>
    </xf>
    <xf numFmtId="0" fontId="5" fillId="5" borderId="67" xfId="1" applyFont="1" applyFill="1" applyBorder="1" applyAlignment="1">
      <alignment horizontal="center" vertical="center" wrapText="1"/>
    </xf>
    <xf numFmtId="0" fontId="5" fillId="5" borderId="65" xfId="1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left" vertical="top" wrapText="1"/>
    </xf>
    <xf numFmtId="0" fontId="21" fillId="0" borderId="21" xfId="0" applyFont="1" applyFill="1" applyBorder="1" applyAlignment="1">
      <alignment horizontal="left" vertical="top" wrapText="1"/>
    </xf>
    <xf numFmtId="0" fontId="21" fillId="0" borderId="16" xfId="0" applyFont="1" applyFill="1" applyBorder="1" applyAlignment="1">
      <alignment horizontal="left" vertical="top" wrapText="1"/>
    </xf>
    <xf numFmtId="0" fontId="21" fillId="6" borderId="21" xfId="0" applyFont="1" applyFill="1" applyBorder="1" applyAlignment="1">
      <alignment horizontal="left" vertical="center" wrapText="1"/>
    </xf>
    <xf numFmtId="0" fontId="27" fillId="0" borderId="21" xfId="0" applyFont="1" applyFill="1" applyBorder="1" applyAlignment="1">
      <alignment horizontal="left" vertical="center" wrapText="1"/>
    </xf>
    <xf numFmtId="0" fontId="21" fillId="6" borderId="16" xfId="0" applyFont="1" applyFill="1" applyBorder="1" applyAlignment="1">
      <alignment horizontal="left" vertical="center" wrapText="1"/>
    </xf>
    <xf numFmtId="0" fontId="34" fillId="0" borderId="17" xfId="0" applyFont="1" applyBorder="1" applyAlignment="1">
      <alignment horizontal="left" vertical="center" wrapText="1"/>
    </xf>
    <xf numFmtId="0" fontId="34" fillId="0" borderId="21" xfId="0" applyFont="1" applyBorder="1" applyAlignment="1">
      <alignment horizontal="left" vertical="center" wrapText="1"/>
    </xf>
    <xf numFmtId="0" fontId="34" fillId="0" borderId="16" xfId="0" applyFont="1" applyBorder="1" applyAlignment="1">
      <alignment horizontal="left" vertical="center" wrapText="1"/>
    </xf>
    <xf numFmtId="0" fontId="22" fillId="0" borderId="7" xfId="0" applyFont="1" applyBorder="1" applyAlignment="1">
      <alignment horizontal="left" vertical="center" wrapText="1" shrinkToFit="1"/>
    </xf>
    <xf numFmtId="0" fontId="22" fillId="0" borderId="9" xfId="0" applyFont="1" applyBorder="1" applyAlignment="1">
      <alignment horizontal="left" vertical="center" wrapText="1" shrinkToFit="1"/>
    </xf>
    <xf numFmtId="0" fontId="22" fillId="0" borderId="39" xfId="0" applyFont="1" applyBorder="1" applyAlignment="1">
      <alignment horizontal="left" vertical="center" wrapText="1" shrinkToFit="1"/>
    </xf>
    <xf numFmtId="0" fontId="22" fillId="0" borderId="40" xfId="0" applyFont="1" applyBorder="1" applyAlignment="1">
      <alignment horizontal="left" vertical="center" wrapText="1" shrinkToFit="1"/>
    </xf>
    <xf numFmtId="0" fontId="22" fillId="0" borderId="41" xfId="0" applyFont="1" applyBorder="1" applyAlignment="1">
      <alignment horizontal="left" vertical="center" wrapText="1" shrinkToFi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21" xfId="0" applyFont="1" applyBorder="1" applyAlignment="1">
      <alignment horizontal="left" vertical="center" wrapText="1"/>
    </xf>
    <xf numFmtId="0" fontId="27" fillId="0" borderId="16" xfId="0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_расшифровка_расходов_2009xls" xfId="2"/>
    <cellStyle name="Обычный_Уведомления" xfId="4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workbookViewId="0">
      <selection activeCell="B28" sqref="B28"/>
    </sheetView>
  </sheetViews>
  <sheetFormatPr defaultRowHeight="15" x14ac:dyDescent="0.25"/>
  <cols>
    <col min="1" max="1" width="50" customWidth="1"/>
    <col min="2" max="2" width="75" customWidth="1"/>
  </cols>
  <sheetData>
    <row r="1" spans="1:2" ht="45" customHeight="1" x14ac:dyDescent="0.25">
      <c r="A1" s="1" t="s">
        <v>0</v>
      </c>
      <c r="B1" s="2" t="s">
        <v>1</v>
      </c>
    </row>
    <row r="2" spans="1:2" ht="21.75" customHeight="1" x14ac:dyDescent="0.25">
      <c r="A2" s="1" t="s">
        <v>2</v>
      </c>
      <c r="B2" s="245">
        <v>44561</v>
      </c>
    </row>
    <row r="3" spans="1:2" ht="19.5" customHeight="1" x14ac:dyDescent="0.25">
      <c r="A3" s="1" t="s">
        <v>3</v>
      </c>
      <c r="B3" s="245"/>
    </row>
    <row r="4" spans="1:2" ht="21" customHeight="1" x14ac:dyDescent="0.25">
      <c r="A4" s="1" t="s">
        <v>4</v>
      </c>
      <c r="B4" s="2" t="s">
        <v>5</v>
      </c>
    </row>
    <row r="5" spans="1:2" ht="16.5" customHeight="1" x14ac:dyDescent="0.25">
      <c r="A5" s="1" t="s">
        <v>6</v>
      </c>
      <c r="B5" s="2" t="s">
        <v>7</v>
      </c>
    </row>
    <row r="6" spans="1:2" ht="17.25" customHeight="1" x14ac:dyDescent="0.25">
      <c r="A6" s="1" t="s">
        <v>4</v>
      </c>
      <c r="B6" s="2" t="s">
        <v>8</v>
      </c>
    </row>
    <row r="7" spans="1:2" ht="17.25" customHeight="1" x14ac:dyDescent="0.25">
      <c r="A7" s="1" t="s">
        <v>9</v>
      </c>
      <c r="B7" s="2" t="s">
        <v>10</v>
      </c>
    </row>
    <row r="8" spans="1:2" ht="17.25" customHeight="1" x14ac:dyDescent="0.25">
      <c r="A8" s="1" t="s">
        <v>11</v>
      </c>
      <c r="B8" s="2" t="s">
        <v>12</v>
      </c>
    </row>
    <row r="9" spans="1:2" ht="15.75" customHeight="1" x14ac:dyDescent="0.25">
      <c r="A9" s="1" t="s">
        <v>13</v>
      </c>
      <c r="B9" s="2" t="s">
        <v>14</v>
      </c>
    </row>
    <row r="10" spans="1:2" ht="15" customHeight="1" x14ac:dyDescent="0.25">
      <c r="A10" s="1" t="s">
        <v>15</v>
      </c>
      <c r="B10" s="2" t="s">
        <v>16</v>
      </c>
    </row>
  </sheetData>
  <pageMargins left="0.75" right="0.75" top="1" bottom="1" header="0.5" footer="0.5"/>
  <pageSetup paperSize="9" scale="68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workbookViewId="0">
      <selection activeCell="H54" sqref="H54"/>
    </sheetView>
  </sheetViews>
  <sheetFormatPr defaultRowHeight="15" x14ac:dyDescent="0.25"/>
  <cols>
    <col min="1" max="1" width="20" customWidth="1"/>
    <col min="2" max="2" width="12" customWidth="1"/>
    <col min="3" max="3" width="20" customWidth="1"/>
    <col min="4" max="4" width="2" customWidth="1"/>
    <col min="5" max="8" width="20" customWidth="1"/>
  </cols>
  <sheetData>
    <row r="1" spans="1:8" ht="45" customHeight="1" x14ac:dyDescent="0.25">
      <c r="A1" s="362" t="s">
        <v>17</v>
      </c>
      <c r="B1" s="363"/>
      <c r="C1" s="363"/>
      <c r="D1" s="363"/>
      <c r="E1" s="363"/>
      <c r="F1" s="363"/>
      <c r="G1" s="363"/>
      <c r="H1" s="364"/>
    </row>
    <row r="2" spans="1:8" ht="45" customHeight="1" x14ac:dyDescent="0.25">
      <c r="A2" s="362" t="s">
        <v>18</v>
      </c>
      <c r="B2" s="362" t="s">
        <v>19</v>
      </c>
      <c r="C2" s="362" t="s">
        <v>20</v>
      </c>
      <c r="D2" s="362" t="s">
        <v>21</v>
      </c>
      <c r="E2" s="362" t="s">
        <v>22</v>
      </c>
      <c r="F2" s="363"/>
      <c r="G2" s="363"/>
      <c r="H2" s="364"/>
    </row>
    <row r="3" spans="1:8" ht="45" customHeight="1" x14ac:dyDescent="0.25">
      <c r="A3" s="365"/>
      <c r="B3" s="365"/>
      <c r="C3" s="365"/>
      <c r="D3" s="365"/>
      <c r="E3" s="362" t="s">
        <v>23</v>
      </c>
      <c r="F3" s="362" t="s">
        <v>24</v>
      </c>
      <c r="G3" s="362" t="s">
        <v>25</v>
      </c>
      <c r="H3" s="362" t="s">
        <v>26</v>
      </c>
    </row>
    <row r="4" spans="1:8" ht="45" customHeight="1" x14ac:dyDescent="0.25">
      <c r="A4" s="239" t="s">
        <v>27</v>
      </c>
      <c r="B4" s="239" t="s">
        <v>28</v>
      </c>
      <c r="C4" s="239" t="s">
        <v>29</v>
      </c>
      <c r="D4" s="239" t="s">
        <v>29</v>
      </c>
      <c r="E4" s="238">
        <f>'Раздел 1.1'!E6</f>
        <v>111151963.98999999</v>
      </c>
      <c r="F4" s="238">
        <v>0</v>
      </c>
      <c r="G4" s="238">
        <v>0</v>
      </c>
      <c r="H4" s="238"/>
    </row>
    <row r="5" spans="1:8" ht="45" customHeight="1" x14ac:dyDescent="0.25">
      <c r="A5" s="3" t="s">
        <v>30</v>
      </c>
      <c r="B5" s="3" t="s">
        <v>31</v>
      </c>
      <c r="C5" s="3" t="s">
        <v>29</v>
      </c>
      <c r="D5" s="3" t="s">
        <v>29</v>
      </c>
      <c r="E5" s="232">
        <f>'Раздел 1.1'!E7</f>
        <v>32896630.745159976</v>
      </c>
      <c r="F5" s="232">
        <f>F6-F37</f>
        <v>40450000</v>
      </c>
      <c r="G5" s="232">
        <f>G6-G37</f>
        <v>42000000</v>
      </c>
      <c r="H5" s="232"/>
    </row>
    <row r="6" spans="1:8" ht="21" customHeight="1" x14ac:dyDescent="0.25">
      <c r="A6" s="239" t="s">
        <v>32</v>
      </c>
      <c r="B6" s="239" t="s">
        <v>33</v>
      </c>
      <c r="C6" s="239"/>
      <c r="D6" s="239" t="s">
        <v>29</v>
      </c>
      <c r="E6" s="238">
        <f>'Раздел 1.1'!E8</f>
        <v>294255203</v>
      </c>
      <c r="F6" s="238">
        <f>F7+F10+F24+F25+F28+F33</f>
        <v>211426640</v>
      </c>
      <c r="G6" s="238">
        <f>G7+G10+G24+G25+G28+G33</f>
        <v>215027940</v>
      </c>
      <c r="H6" s="238"/>
    </row>
    <row r="7" spans="1:8" ht="45" customHeight="1" x14ac:dyDescent="0.25">
      <c r="A7" s="3" t="s">
        <v>34</v>
      </c>
      <c r="B7" s="3" t="s">
        <v>35</v>
      </c>
      <c r="C7" s="3" t="s">
        <v>36</v>
      </c>
      <c r="D7" s="3" t="s">
        <v>29</v>
      </c>
      <c r="E7" s="232">
        <f>'Раздел 1.1'!E9</f>
        <v>150000</v>
      </c>
      <c r="F7" s="232">
        <f>F8</f>
        <v>131040</v>
      </c>
      <c r="G7" s="232">
        <f>G8</f>
        <v>131040</v>
      </c>
      <c r="H7" s="232"/>
    </row>
    <row r="8" spans="1:8" ht="126.75" customHeight="1" x14ac:dyDescent="0.25">
      <c r="A8" s="3" t="s">
        <v>37</v>
      </c>
      <c r="B8" s="3" t="s">
        <v>38</v>
      </c>
      <c r="C8" s="3" t="s">
        <v>36</v>
      </c>
      <c r="D8" s="3" t="s">
        <v>29</v>
      </c>
      <c r="E8" s="232">
        <f>'Раздел 1.1'!E10</f>
        <v>150000</v>
      </c>
      <c r="F8" s="232">
        <v>131040</v>
      </c>
      <c r="G8" s="232">
        <v>131040</v>
      </c>
      <c r="H8" s="232"/>
    </row>
    <row r="9" spans="1:8" ht="45" customHeight="1" x14ac:dyDescent="0.25">
      <c r="A9" s="3" t="s">
        <v>39</v>
      </c>
      <c r="B9" s="3" t="s">
        <v>40</v>
      </c>
      <c r="C9" s="3" t="s">
        <v>36</v>
      </c>
      <c r="D9" s="3" t="s">
        <v>29</v>
      </c>
      <c r="E9" s="232">
        <f>'Раздел 1.1'!E11</f>
        <v>0</v>
      </c>
      <c r="F9" s="232">
        <v>0</v>
      </c>
      <c r="G9" s="232">
        <v>0</v>
      </c>
      <c r="H9" s="232"/>
    </row>
    <row r="10" spans="1:8" ht="45" customHeight="1" x14ac:dyDescent="0.25">
      <c r="A10" s="3" t="s">
        <v>41</v>
      </c>
      <c r="B10" s="3" t="s">
        <v>42</v>
      </c>
      <c r="C10" s="3" t="s">
        <v>43</v>
      </c>
      <c r="D10" s="3" t="s">
        <v>29</v>
      </c>
      <c r="E10" s="232">
        <f>'Раздел 1.1'!E12</f>
        <v>279349400</v>
      </c>
      <c r="F10" s="232">
        <f>F11+F14+F21</f>
        <v>211125600</v>
      </c>
      <c r="G10" s="232">
        <f>G11+G14+G21</f>
        <v>214726900</v>
      </c>
      <c r="H10" s="232"/>
    </row>
    <row r="11" spans="1:8" ht="45" customHeight="1" x14ac:dyDescent="0.25">
      <c r="A11" s="3" t="s">
        <v>44</v>
      </c>
      <c r="B11" s="3" t="s">
        <v>45</v>
      </c>
      <c r="C11" s="3" t="s">
        <v>43</v>
      </c>
      <c r="D11" s="3" t="s">
        <v>29</v>
      </c>
      <c r="E11" s="232">
        <f>'Раздел 1.1'!E13</f>
        <v>3567300</v>
      </c>
      <c r="F11" s="232">
        <v>0</v>
      </c>
      <c r="G11" s="232">
        <v>0</v>
      </c>
      <c r="H11" s="232"/>
    </row>
    <row r="12" spans="1:8" ht="62.25" customHeight="1" x14ac:dyDescent="0.25">
      <c r="A12" s="3" t="s">
        <v>46</v>
      </c>
      <c r="B12" s="3" t="s">
        <v>47</v>
      </c>
      <c r="C12" s="3" t="s">
        <v>43</v>
      </c>
      <c r="D12" s="3" t="s">
        <v>29</v>
      </c>
      <c r="E12" s="232">
        <f>'Раздел 1.1'!E14</f>
        <v>3567300</v>
      </c>
      <c r="F12" s="232">
        <v>0</v>
      </c>
      <c r="G12" s="232">
        <v>0</v>
      </c>
      <c r="H12" s="232"/>
    </row>
    <row r="13" spans="1:8" ht="78.75" customHeight="1" x14ac:dyDescent="0.25">
      <c r="A13" s="3" t="s">
        <v>48</v>
      </c>
      <c r="B13" s="3" t="s">
        <v>49</v>
      </c>
      <c r="C13" s="3" t="s">
        <v>43</v>
      </c>
      <c r="D13" s="3" t="s">
        <v>29</v>
      </c>
      <c r="E13" s="232">
        <f>'Раздел 1.1'!E15</f>
        <v>3567300</v>
      </c>
      <c r="F13" s="232">
        <v>0</v>
      </c>
      <c r="G13" s="232">
        <v>0</v>
      </c>
      <c r="H13" s="232"/>
    </row>
    <row r="14" spans="1:8" ht="66" customHeight="1" x14ac:dyDescent="0.25">
      <c r="A14" s="3" t="s">
        <v>50</v>
      </c>
      <c r="B14" s="3" t="s">
        <v>51</v>
      </c>
      <c r="C14" s="3" t="s">
        <v>43</v>
      </c>
      <c r="D14" s="3" t="s">
        <v>29</v>
      </c>
      <c r="E14" s="232">
        <f>'Раздел 1.1'!E16</f>
        <v>130582100</v>
      </c>
      <c r="F14" s="232">
        <f>F15+F18+F19+F20</f>
        <v>151125600</v>
      </c>
      <c r="G14" s="232">
        <f>G15+G18+G19+G20</f>
        <v>154726900</v>
      </c>
      <c r="H14" s="232"/>
    </row>
    <row r="15" spans="1:8" ht="62.25" customHeight="1" x14ac:dyDescent="0.25">
      <c r="A15" s="3" t="s">
        <v>52</v>
      </c>
      <c r="B15" s="3" t="s">
        <v>53</v>
      </c>
      <c r="C15" s="3" t="s">
        <v>43</v>
      </c>
      <c r="D15" s="3" t="s">
        <v>29</v>
      </c>
      <c r="E15" s="232">
        <f>'Раздел 1.1'!E17</f>
        <v>130582100</v>
      </c>
      <c r="F15" s="232">
        <v>106125600</v>
      </c>
      <c r="G15" s="232">
        <v>109726900</v>
      </c>
      <c r="H15" s="232"/>
    </row>
    <row r="16" spans="1:8" ht="45" customHeight="1" x14ac:dyDescent="0.25">
      <c r="A16" s="3" t="s">
        <v>54</v>
      </c>
      <c r="B16" s="3" t="s">
        <v>55</v>
      </c>
      <c r="C16" s="3" t="s">
        <v>43</v>
      </c>
      <c r="D16" s="3" t="s">
        <v>29</v>
      </c>
      <c r="E16" s="232">
        <f>'Раздел 1.1'!E18</f>
        <v>108059500</v>
      </c>
      <c r="F16" s="232">
        <v>106125600</v>
      </c>
      <c r="G16" s="232">
        <v>109726900</v>
      </c>
      <c r="H16" s="232"/>
    </row>
    <row r="17" spans="1:8" ht="45" customHeight="1" x14ac:dyDescent="0.25">
      <c r="A17" s="3" t="s">
        <v>56</v>
      </c>
      <c r="B17" s="3" t="s">
        <v>57</v>
      </c>
      <c r="C17" s="3" t="s">
        <v>43</v>
      </c>
      <c r="D17" s="3" t="s">
        <v>29</v>
      </c>
      <c r="E17" s="232">
        <f>'Раздел 1.1'!E19</f>
        <v>22522600</v>
      </c>
      <c r="F17" s="232">
        <v>0</v>
      </c>
      <c r="G17" s="232">
        <v>0</v>
      </c>
      <c r="H17" s="232"/>
    </row>
    <row r="18" spans="1:8" ht="32.25" customHeight="1" x14ac:dyDescent="0.25">
      <c r="A18" s="3" t="s">
        <v>58</v>
      </c>
      <c r="B18" s="3" t="s">
        <v>59</v>
      </c>
      <c r="C18" s="3" t="s">
        <v>43</v>
      </c>
      <c r="D18" s="3" t="s">
        <v>29</v>
      </c>
      <c r="E18" s="232">
        <f>'Раздел 1.1'!E20</f>
        <v>0</v>
      </c>
      <c r="F18" s="232">
        <v>0</v>
      </c>
      <c r="G18" s="232">
        <v>0</v>
      </c>
      <c r="H18" s="232"/>
    </row>
    <row r="19" spans="1:8" ht="63.75" customHeight="1" x14ac:dyDescent="0.25">
      <c r="A19" s="3" t="s">
        <v>60</v>
      </c>
      <c r="B19" s="3" t="s">
        <v>61</v>
      </c>
      <c r="C19" s="3" t="s">
        <v>43</v>
      </c>
      <c r="D19" s="3" t="s">
        <v>29</v>
      </c>
      <c r="E19" s="232">
        <f>'Раздел 1.1'!E21</f>
        <v>0</v>
      </c>
      <c r="F19" s="232">
        <v>45000000</v>
      </c>
      <c r="G19" s="232">
        <v>45000000</v>
      </c>
      <c r="H19" s="232"/>
    </row>
    <row r="20" spans="1:8" ht="66" customHeight="1" x14ac:dyDescent="0.25">
      <c r="A20" s="3" t="s">
        <v>62</v>
      </c>
      <c r="B20" s="3" t="s">
        <v>63</v>
      </c>
      <c r="C20" s="3" t="s">
        <v>43</v>
      </c>
      <c r="D20" s="3" t="s">
        <v>29</v>
      </c>
      <c r="E20" s="232">
        <f>'Раздел 1.1'!E22</f>
        <v>0</v>
      </c>
      <c r="F20" s="232">
        <v>0</v>
      </c>
      <c r="G20" s="232">
        <v>0</v>
      </c>
      <c r="H20" s="232"/>
    </row>
    <row r="21" spans="1:8" ht="33" customHeight="1" x14ac:dyDescent="0.25">
      <c r="A21" s="3" t="s">
        <v>64</v>
      </c>
      <c r="B21" s="3" t="s">
        <v>65</v>
      </c>
      <c r="C21" s="3" t="s">
        <v>43</v>
      </c>
      <c r="D21" s="3" t="s">
        <v>29</v>
      </c>
      <c r="E21" s="232">
        <f>'Раздел 1.1'!E23</f>
        <v>145200000</v>
      </c>
      <c r="F21" s="232">
        <v>60000000</v>
      </c>
      <c r="G21" s="232">
        <v>60000000</v>
      </c>
      <c r="H21" s="232"/>
    </row>
    <row r="22" spans="1:8" ht="33.75" customHeight="1" x14ac:dyDescent="0.25">
      <c r="A22" s="3" t="s">
        <v>66</v>
      </c>
      <c r="B22" s="3" t="s">
        <v>67</v>
      </c>
      <c r="C22" s="3" t="s">
        <v>43</v>
      </c>
      <c r="D22" s="3" t="s">
        <v>29</v>
      </c>
      <c r="E22" s="232">
        <f>'Раздел 1.1'!E24</f>
        <v>0</v>
      </c>
      <c r="F22" s="232">
        <v>0</v>
      </c>
      <c r="G22" s="232">
        <v>0</v>
      </c>
      <c r="H22" s="232"/>
    </row>
    <row r="23" spans="1:8" ht="63.75" customHeight="1" x14ac:dyDescent="0.25">
      <c r="A23" s="3" t="s">
        <v>68</v>
      </c>
      <c r="B23" s="3" t="s">
        <v>69</v>
      </c>
      <c r="C23" s="3" t="s">
        <v>43</v>
      </c>
      <c r="D23" s="3" t="s">
        <v>29</v>
      </c>
      <c r="E23" s="232">
        <f>'Раздел 1.1'!E25</f>
        <v>0</v>
      </c>
      <c r="F23" s="232">
        <v>0</v>
      </c>
      <c r="G23" s="232">
        <v>0</v>
      </c>
      <c r="H23" s="232"/>
    </row>
    <row r="24" spans="1:8" ht="81" customHeight="1" x14ac:dyDescent="0.25">
      <c r="A24" s="3" t="s">
        <v>70</v>
      </c>
      <c r="B24" s="3" t="s">
        <v>71</v>
      </c>
      <c r="C24" s="3" t="s">
        <v>72</v>
      </c>
      <c r="D24" s="3" t="s">
        <v>29</v>
      </c>
      <c r="E24" s="232">
        <f>'Раздел 1.1'!E26</f>
        <v>81100</v>
      </c>
      <c r="F24" s="232">
        <v>150000</v>
      </c>
      <c r="G24" s="232">
        <v>150000</v>
      </c>
      <c r="H24" s="232"/>
    </row>
    <row r="25" spans="1:8" ht="45" customHeight="1" x14ac:dyDescent="0.25">
      <c r="A25" s="3" t="s">
        <v>73</v>
      </c>
      <c r="B25" s="3" t="s">
        <v>74</v>
      </c>
      <c r="C25" s="3" t="s">
        <v>75</v>
      </c>
      <c r="D25" s="3" t="s">
        <v>29</v>
      </c>
      <c r="E25" s="232">
        <f>'Раздел 1.1'!E27</f>
        <v>12038800</v>
      </c>
      <c r="F25" s="232">
        <v>0</v>
      </c>
      <c r="G25" s="232">
        <v>0</v>
      </c>
      <c r="H25" s="232"/>
    </row>
    <row r="26" spans="1:8" ht="31.5" customHeight="1" x14ac:dyDescent="0.25">
      <c r="A26" s="3" t="s">
        <v>76</v>
      </c>
      <c r="B26" s="3" t="s">
        <v>77</v>
      </c>
      <c r="C26" s="3" t="s">
        <v>75</v>
      </c>
      <c r="D26" s="3" t="s">
        <v>29</v>
      </c>
      <c r="E26" s="232">
        <f>'Раздел 1.1'!E28</f>
        <v>0</v>
      </c>
      <c r="F26" s="232">
        <v>0</v>
      </c>
      <c r="G26" s="232">
        <v>0</v>
      </c>
      <c r="H26" s="232"/>
    </row>
    <row r="27" spans="1:8" ht="45" customHeight="1" x14ac:dyDescent="0.25">
      <c r="A27" s="3" t="s">
        <v>78</v>
      </c>
      <c r="B27" s="3" t="s">
        <v>79</v>
      </c>
      <c r="C27" s="3" t="s">
        <v>75</v>
      </c>
      <c r="D27" s="3" t="s">
        <v>29</v>
      </c>
      <c r="E27" s="232">
        <f>'Раздел 1.1'!E29</f>
        <v>0</v>
      </c>
      <c r="F27" s="232">
        <v>0</v>
      </c>
      <c r="G27" s="232">
        <v>0</v>
      </c>
      <c r="H27" s="232"/>
    </row>
    <row r="28" spans="1:8" ht="30.75" customHeight="1" x14ac:dyDescent="0.25">
      <c r="A28" s="3" t="s">
        <v>80</v>
      </c>
      <c r="B28" s="3" t="s">
        <v>81</v>
      </c>
      <c r="C28" s="3" t="s">
        <v>82</v>
      </c>
      <c r="D28" s="3" t="s">
        <v>29</v>
      </c>
      <c r="E28" s="232">
        <f>'Раздел 1.1'!E30</f>
        <v>2620000</v>
      </c>
      <c r="F28" s="232">
        <v>0</v>
      </c>
      <c r="G28" s="232">
        <v>0</v>
      </c>
      <c r="H28" s="232"/>
    </row>
    <row r="29" spans="1:8" ht="68.25" customHeight="1" x14ac:dyDescent="0.25">
      <c r="A29" s="3" t="s">
        <v>83</v>
      </c>
      <c r="B29" s="3" t="s">
        <v>84</v>
      </c>
      <c r="C29" s="3" t="s">
        <v>82</v>
      </c>
      <c r="D29" s="3" t="s">
        <v>29</v>
      </c>
      <c r="E29" s="232">
        <f>'Раздел 1.1'!E31</f>
        <v>0</v>
      </c>
      <c r="F29" s="232">
        <v>0</v>
      </c>
      <c r="G29" s="232">
        <v>0</v>
      </c>
      <c r="H29" s="232"/>
    </row>
    <row r="30" spans="1:8" ht="33.75" customHeight="1" x14ac:dyDescent="0.25">
      <c r="A30" s="3" t="s">
        <v>85</v>
      </c>
      <c r="B30" s="3" t="s">
        <v>86</v>
      </c>
      <c r="C30" s="3" t="s">
        <v>82</v>
      </c>
      <c r="D30" s="3" t="s">
        <v>29</v>
      </c>
      <c r="E30" s="232">
        <f>'Раздел 1.1'!E32</f>
        <v>0</v>
      </c>
      <c r="F30" s="232">
        <v>0</v>
      </c>
      <c r="G30" s="232">
        <v>0</v>
      </c>
      <c r="H30" s="232" t="s">
        <v>29</v>
      </c>
    </row>
    <row r="31" spans="1:8" ht="45" customHeight="1" x14ac:dyDescent="0.25">
      <c r="A31" s="3" t="s">
        <v>87</v>
      </c>
      <c r="B31" s="3" t="s">
        <v>88</v>
      </c>
      <c r="C31" s="3" t="s">
        <v>82</v>
      </c>
      <c r="D31" s="3" t="s">
        <v>29</v>
      </c>
      <c r="E31" s="232">
        <f>'Раздел 1.1'!E33</f>
        <v>0</v>
      </c>
      <c r="F31" s="232">
        <v>0</v>
      </c>
      <c r="G31" s="232">
        <v>0</v>
      </c>
      <c r="H31" s="232" t="s">
        <v>29</v>
      </c>
    </row>
    <row r="32" spans="1:8" ht="45" customHeight="1" x14ac:dyDescent="0.25">
      <c r="A32" s="3" t="s">
        <v>89</v>
      </c>
      <c r="B32" s="3" t="s">
        <v>90</v>
      </c>
      <c r="C32" s="3" t="s">
        <v>82</v>
      </c>
      <c r="D32" s="3" t="s">
        <v>29</v>
      </c>
      <c r="E32" s="232">
        <f>'Раздел 1.1'!E34</f>
        <v>0</v>
      </c>
      <c r="F32" s="232">
        <v>0</v>
      </c>
      <c r="G32" s="232">
        <v>0</v>
      </c>
      <c r="H32" s="232" t="s">
        <v>29</v>
      </c>
    </row>
    <row r="33" spans="1:8" ht="45" customHeight="1" x14ac:dyDescent="0.25">
      <c r="A33" s="3" t="s">
        <v>91</v>
      </c>
      <c r="B33" s="3" t="s">
        <v>92</v>
      </c>
      <c r="C33" s="3" t="s">
        <v>93</v>
      </c>
      <c r="D33" s="3" t="s">
        <v>29</v>
      </c>
      <c r="E33" s="232">
        <f>'Раздел 1.1'!E35</f>
        <v>0</v>
      </c>
      <c r="F33" s="232">
        <f>F34</f>
        <v>20000</v>
      </c>
      <c r="G33" s="232">
        <f>G34</f>
        <v>20000</v>
      </c>
      <c r="H33" s="232"/>
    </row>
    <row r="34" spans="1:8" ht="45" customHeight="1" x14ac:dyDescent="0.25">
      <c r="A34" s="3" t="s">
        <v>94</v>
      </c>
      <c r="B34" s="3" t="s">
        <v>95</v>
      </c>
      <c r="C34" s="3" t="s">
        <v>96</v>
      </c>
      <c r="D34" s="3" t="s">
        <v>29</v>
      </c>
      <c r="E34" s="232">
        <f>'Раздел 1.1'!E36</f>
        <v>15903</v>
      </c>
      <c r="F34" s="232">
        <v>20000</v>
      </c>
      <c r="G34" s="232">
        <v>20000</v>
      </c>
      <c r="H34" s="232"/>
    </row>
    <row r="35" spans="1:8" ht="36" customHeight="1" x14ac:dyDescent="0.25">
      <c r="A35" s="3" t="s">
        <v>97</v>
      </c>
      <c r="B35" s="3" t="s">
        <v>98</v>
      </c>
      <c r="C35" s="3" t="s">
        <v>29</v>
      </c>
      <c r="D35" s="3" t="s">
        <v>29</v>
      </c>
      <c r="E35" s="232">
        <f>'Раздел 1.1'!E37</f>
        <v>0</v>
      </c>
      <c r="F35" s="232">
        <v>0</v>
      </c>
      <c r="G35" s="232">
        <v>0</v>
      </c>
      <c r="H35" s="232"/>
    </row>
    <row r="36" spans="1:8" ht="129" customHeight="1" x14ac:dyDescent="0.25">
      <c r="A36" s="3" t="s">
        <v>243</v>
      </c>
      <c r="B36" s="3" t="s">
        <v>99</v>
      </c>
      <c r="C36" s="3" t="s">
        <v>100</v>
      </c>
      <c r="D36" s="3" t="s">
        <v>29</v>
      </c>
      <c r="E36" s="232">
        <f>'Раздел 1.1'!E38</f>
        <v>0</v>
      </c>
      <c r="F36" s="232">
        <v>0</v>
      </c>
      <c r="G36" s="232">
        <v>0</v>
      </c>
      <c r="H36" s="232" t="s">
        <v>29</v>
      </c>
    </row>
    <row r="37" spans="1:8" ht="45" customHeight="1" x14ac:dyDescent="0.25">
      <c r="A37" s="239" t="s">
        <v>101</v>
      </c>
      <c r="B37" s="239" t="s">
        <v>102</v>
      </c>
      <c r="C37" s="239" t="s">
        <v>29</v>
      </c>
      <c r="D37" s="239" t="s">
        <v>29</v>
      </c>
      <c r="E37" s="238">
        <f>'Раздел 1.1'!E39</f>
        <v>325521597.23484004</v>
      </c>
      <c r="F37" s="238">
        <f>F38+F48+F50+F54+F56</f>
        <v>170976640</v>
      </c>
      <c r="G37" s="238">
        <f>G38+G48+G50+G54+G56</f>
        <v>173027940</v>
      </c>
      <c r="H37" s="238"/>
    </row>
    <row r="38" spans="1:8" ht="45" customHeight="1" x14ac:dyDescent="0.25">
      <c r="A38" s="3" t="s">
        <v>103</v>
      </c>
      <c r="B38" s="3" t="s">
        <v>104</v>
      </c>
      <c r="C38" s="3" t="s">
        <v>29</v>
      </c>
      <c r="D38" s="3" t="s">
        <v>29</v>
      </c>
      <c r="E38" s="232">
        <f>'Раздел 1.1'!E40</f>
        <v>185342590.37483999</v>
      </c>
      <c r="F38" s="232">
        <v>131752580</v>
      </c>
      <c r="G38" s="232">
        <v>131752580</v>
      </c>
      <c r="H38" s="232" t="s">
        <v>29</v>
      </c>
    </row>
    <row r="39" spans="1:8" ht="33" customHeight="1" x14ac:dyDescent="0.25">
      <c r="A39" s="3" t="s">
        <v>105</v>
      </c>
      <c r="B39" s="3" t="s">
        <v>106</v>
      </c>
      <c r="C39" s="3" t="s">
        <v>107</v>
      </c>
      <c r="D39" s="3" t="s">
        <v>29</v>
      </c>
      <c r="E39" s="232">
        <f>'Раздел 1.1'!E41</f>
        <v>144291709.75</v>
      </c>
      <c r="F39" s="232">
        <v>101408237</v>
      </c>
      <c r="G39" s="232">
        <v>101408237</v>
      </c>
      <c r="H39" s="232" t="s">
        <v>29</v>
      </c>
    </row>
    <row r="40" spans="1:8" ht="35.25" customHeight="1" x14ac:dyDescent="0.25">
      <c r="A40" s="3" t="s">
        <v>108</v>
      </c>
      <c r="B40" s="3" t="s">
        <v>109</v>
      </c>
      <c r="C40" s="3" t="s">
        <v>107</v>
      </c>
      <c r="D40" s="3" t="s">
        <v>29</v>
      </c>
      <c r="E40" s="232">
        <f>'Раздел 1.1'!E42</f>
        <v>57568095.989999995</v>
      </c>
      <c r="F40" s="232">
        <v>0</v>
      </c>
      <c r="G40" s="232">
        <v>0</v>
      </c>
      <c r="H40" s="232" t="s">
        <v>29</v>
      </c>
    </row>
    <row r="41" spans="1:8" ht="45" customHeight="1" x14ac:dyDescent="0.25">
      <c r="A41" s="3" t="s">
        <v>110</v>
      </c>
      <c r="B41" s="3" t="s">
        <v>111</v>
      </c>
      <c r="C41" s="3" t="s">
        <v>107</v>
      </c>
      <c r="D41" s="3" t="s">
        <v>29</v>
      </c>
      <c r="E41" s="232">
        <f>'Раздел 1.1'!E43</f>
        <v>44837300.620000005</v>
      </c>
      <c r="F41" s="232">
        <v>0</v>
      </c>
      <c r="G41" s="232">
        <v>0</v>
      </c>
      <c r="H41" s="232" t="s">
        <v>29</v>
      </c>
    </row>
    <row r="42" spans="1:8" ht="45" customHeight="1" x14ac:dyDescent="0.25">
      <c r="A42" s="3" t="s">
        <v>112</v>
      </c>
      <c r="B42" s="3" t="s">
        <v>113</v>
      </c>
      <c r="C42" s="3" t="s">
        <v>107</v>
      </c>
      <c r="D42" s="3" t="s">
        <v>29</v>
      </c>
      <c r="E42" s="232">
        <f>'Раздел 1.1'!E44</f>
        <v>55271872.340000004</v>
      </c>
      <c r="F42" s="232">
        <v>0</v>
      </c>
      <c r="G42" s="232">
        <v>0</v>
      </c>
      <c r="H42" s="232" t="s">
        <v>29</v>
      </c>
    </row>
    <row r="43" spans="1:8" ht="51" customHeight="1" x14ac:dyDescent="0.25">
      <c r="A43" s="3" t="s">
        <v>458</v>
      </c>
      <c r="B43" s="3" t="s">
        <v>115</v>
      </c>
      <c r="C43" s="3" t="s">
        <v>107</v>
      </c>
      <c r="D43" s="3" t="s">
        <v>29</v>
      </c>
      <c r="E43" s="232">
        <f>'Раздел 1.1'!E45</f>
        <v>14981849</v>
      </c>
      <c r="F43" s="232">
        <v>0</v>
      </c>
      <c r="G43" s="232">
        <v>0</v>
      </c>
      <c r="H43" s="232" t="s">
        <v>29</v>
      </c>
    </row>
    <row r="44" spans="1:8" ht="33" customHeight="1" x14ac:dyDescent="0.25">
      <c r="A44" s="3" t="s">
        <v>459</v>
      </c>
      <c r="B44" s="3" t="s">
        <v>117</v>
      </c>
      <c r="C44" s="3" t="s">
        <v>107</v>
      </c>
      <c r="D44" s="3" t="s">
        <v>29</v>
      </c>
      <c r="E44" s="232">
        <f>'Раздел 1.1'!E46</f>
        <v>18325000</v>
      </c>
      <c r="F44" s="232">
        <v>0</v>
      </c>
      <c r="G44" s="232">
        <v>0</v>
      </c>
      <c r="H44" s="232" t="s">
        <v>29</v>
      </c>
    </row>
    <row r="45" spans="1:8" ht="80.25" customHeight="1" x14ac:dyDescent="0.25">
      <c r="A45" s="3" t="s">
        <v>460</v>
      </c>
      <c r="B45" s="3">
        <v>21180</v>
      </c>
      <c r="C45" s="3">
        <v>111</v>
      </c>
      <c r="D45" s="3" t="s">
        <v>29</v>
      </c>
      <c r="E45" s="232">
        <f>'Раздел 1.1'!E47</f>
        <v>343503.86</v>
      </c>
      <c r="F45" s="232">
        <v>0</v>
      </c>
      <c r="G45" s="232">
        <f>'Раздел 1.1'!G47</f>
        <v>0</v>
      </c>
      <c r="H45" s="232"/>
    </row>
    <row r="46" spans="1:8" ht="45" customHeight="1" x14ac:dyDescent="0.25">
      <c r="A46" s="3" t="s">
        <v>118</v>
      </c>
      <c r="B46" s="3" t="s">
        <v>119</v>
      </c>
      <c r="C46" s="3" t="s">
        <v>120</v>
      </c>
      <c r="D46" s="3" t="s">
        <v>29</v>
      </c>
      <c r="E46" s="232">
        <f>'Раздел 1.1'!E48</f>
        <v>276557</v>
      </c>
      <c r="F46" s="232">
        <v>1033000</v>
      </c>
      <c r="G46" s="232">
        <v>1033000</v>
      </c>
      <c r="H46" s="232" t="s">
        <v>29</v>
      </c>
    </row>
    <row r="47" spans="1:8" ht="143.25" customHeight="1" x14ac:dyDescent="0.25">
      <c r="A47" s="3" t="s">
        <v>121</v>
      </c>
      <c r="B47" s="3" t="s">
        <v>122</v>
      </c>
      <c r="C47" s="3" t="s">
        <v>123</v>
      </c>
      <c r="D47" s="3" t="s">
        <v>29</v>
      </c>
      <c r="E47" s="232">
        <f>'Раздел 1.1'!E49</f>
        <v>40774323.624839999</v>
      </c>
      <c r="F47" s="232">
        <v>29311343</v>
      </c>
      <c r="G47" s="232">
        <v>29311343</v>
      </c>
      <c r="H47" s="232" t="s">
        <v>29</v>
      </c>
    </row>
    <row r="48" spans="1:8" ht="45" customHeight="1" x14ac:dyDescent="0.25">
      <c r="A48" s="3" t="s">
        <v>124</v>
      </c>
      <c r="B48" s="3" t="s">
        <v>125</v>
      </c>
      <c r="C48" s="3" t="s">
        <v>126</v>
      </c>
      <c r="D48" s="3" t="s">
        <v>29</v>
      </c>
      <c r="E48" s="232">
        <f>'Раздел 1.1'!E50</f>
        <v>791885.02</v>
      </c>
      <c r="F48" s="232">
        <f>F49</f>
        <v>0</v>
      </c>
      <c r="G48" s="232">
        <f>G49</f>
        <v>0</v>
      </c>
      <c r="H48" s="232" t="s">
        <v>29</v>
      </c>
    </row>
    <row r="49" spans="1:8" ht="45" customHeight="1" x14ac:dyDescent="0.25">
      <c r="A49" s="3" t="s">
        <v>127</v>
      </c>
      <c r="B49" s="3" t="s">
        <v>128</v>
      </c>
      <c r="C49" s="3" t="s">
        <v>129</v>
      </c>
      <c r="D49" s="3" t="s">
        <v>29</v>
      </c>
      <c r="E49" s="232">
        <f>'Раздел 1.1'!E51</f>
        <v>791885.02</v>
      </c>
      <c r="F49" s="232">
        <v>0</v>
      </c>
      <c r="G49" s="232">
        <v>0</v>
      </c>
      <c r="H49" s="232" t="s">
        <v>29</v>
      </c>
    </row>
    <row r="50" spans="1:8" ht="63.75" customHeight="1" x14ac:dyDescent="0.25">
      <c r="A50" s="3" t="s">
        <v>130</v>
      </c>
      <c r="B50" s="3" t="s">
        <v>131</v>
      </c>
      <c r="C50" s="3" t="s">
        <v>132</v>
      </c>
      <c r="D50" s="3" t="s">
        <v>29</v>
      </c>
      <c r="E50" s="232">
        <f>'Раздел 1.1'!E52</f>
        <v>1536055</v>
      </c>
      <c r="F50" s="232">
        <f>F51+F52+F53</f>
        <v>2611938</v>
      </c>
      <c r="G50" s="232">
        <f>G51+G52+G53</f>
        <v>2611938</v>
      </c>
      <c r="H50" s="232" t="s">
        <v>29</v>
      </c>
    </row>
    <row r="51" spans="1:8" ht="45" customHeight="1" x14ac:dyDescent="0.25">
      <c r="A51" s="3" t="s">
        <v>133</v>
      </c>
      <c r="B51" s="3" t="s">
        <v>134</v>
      </c>
      <c r="C51" s="3" t="s">
        <v>135</v>
      </c>
      <c r="D51" s="3" t="s">
        <v>29</v>
      </c>
      <c r="E51" s="232">
        <f>'Раздел 1.1'!E53</f>
        <v>1276415</v>
      </c>
      <c r="F51" s="232">
        <v>2113438</v>
      </c>
      <c r="G51" s="232">
        <v>2113438</v>
      </c>
      <c r="H51" s="232" t="s">
        <v>29</v>
      </c>
    </row>
    <row r="52" spans="1:8" ht="45" customHeight="1" x14ac:dyDescent="0.25">
      <c r="A52" s="3" t="s">
        <v>136</v>
      </c>
      <c r="B52" s="3" t="s">
        <v>137</v>
      </c>
      <c r="C52" s="3" t="s">
        <v>138</v>
      </c>
      <c r="D52" s="3" t="s">
        <v>29</v>
      </c>
      <c r="E52" s="232">
        <f>'Раздел 1.1'!E54</f>
        <v>85680</v>
      </c>
      <c r="F52" s="232">
        <v>150000</v>
      </c>
      <c r="G52" s="232">
        <v>150000</v>
      </c>
      <c r="H52" s="232" t="s">
        <v>29</v>
      </c>
    </row>
    <row r="53" spans="1:8" ht="45" customHeight="1" x14ac:dyDescent="0.25">
      <c r="A53" s="3" t="s">
        <v>139</v>
      </c>
      <c r="B53" s="3" t="s">
        <v>140</v>
      </c>
      <c r="C53" s="3" t="s">
        <v>141</v>
      </c>
      <c r="D53" s="3" t="s">
        <v>29</v>
      </c>
      <c r="E53" s="232">
        <f>'Раздел 1.1'!E55</f>
        <v>173960</v>
      </c>
      <c r="F53" s="232">
        <v>348500</v>
      </c>
      <c r="G53" s="232">
        <v>348500</v>
      </c>
      <c r="H53" s="232" t="s">
        <v>29</v>
      </c>
    </row>
    <row r="54" spans="1:8" ht="60.75" customHeight="1" x14ac:dyDescent="0.25">
      <c r="A54" s="3" t="s">
        <v>142</v>
      </c>
      <c r="B54" s="3" t="s">
        <v>143</v>
      </c>
      <c r="C54" s="3" t="s">
        <v>29</v>
      </c>
      <c r="D54" s="3" t="s">
        <v>29</v>
      </c>
      <c r="E54" s="232">
        <f>'Раздел 1.1'!E56</f>
        <v>0</v>
      </c>
      <c r="F54" s="232">
        <v>0</v>
      </c>
      <c r="G54" s="232">
        <v>0</v>
      </c>
      <c r="H54" s="232" t="s">
        <v>29</v>
      </c>
    </row>
    <row r="55" spans="1:8" ht="45" customHeight="1" x14ac:dyDescent="0.25">
      <c r="A55" s="3" t="s">
        <v>144</v>
      </c>
      <c r="B55" s="3" t="s">
        <v>145</v>
      </c>
      <c r="C55" s="3" t="s">
        <v>146</v>
      </c>
      <c r="D55" s="3" t="s">
        <v>29</v>
      </c>
      <c r="E55" s="232">
        <f>'Раздел 1.1'!E57</f>
        <v>0</v>
      </c>
      <c r="F55" s="232">
        <v>0</v>
      </c>
      <c r="G55" s="232">
        <v>0</v>
      </c>
      <c r="H55" s="232" t="s">
        <v>29</v>
      </c>
    </row>
    <row r="56" spans="1:8" ht="45" customHeight="1" x14ac:dyDescent="0.25">
      <c r="A56" s="3" t="s">
        <v>147</v>
      </c>
      <c r="B56" s="3" t="s">
        <v>148</v>
      </c>
      <c r="C56" s="3" t="s">
        <v>29</v>
      </c>
      <c r="D56" s="3" t="s">
        <v>29</v>
      </c>
      <c r="E56" s="232">
        <f>'Раздел 1.1'!E58</f>
        <v>137851066.84</v>
      </c>
      <c r="F56" s="232">
        <v>36612122</v>
      </c>
      <c r="G56" s="232">
        <v>38663422</v>
      </c>
      <c r="H56" s="232"/>
    </row>
    <row r="57" spans="1:8" ht="60" customHeight="1" x14ac:dyDescent="0.25">
      <c r="A57" s="3" t="s">
        <v>151</v>
      </c>
      <c r="B57" s="3" t="s">
        <v>152</v>
      </c>
      <c r="C57" s="3" t="s">
        <v>153</v>
      </c>
      <c r="D57" s="3" t="s">
        <v>29</v>
      </c>
      <c r="E57" s="232">
        <f>'Раздел 1.1'!E59</f>
        <v>4656115.5</v>
      </c>
      <c r="F57" s="232"/>
      <c r="G57" s="232"/>
      <c r="H57" s="232"/>
    </row>
    <row r="58" spans="1:8" ht="45" customHeight="1" x14ac:dyDescent="0.25">
      <c r="A58" s="3" t="s">
        <v>155</v>
      </c>
      <c r="B58" s="3" t="s">
        <v>156</v>
      </c>
      <c r="C58" s="3" t="s">
        <v>153</v>
      </c>
      <c r="D58" s="3" t="s">
        <v>157</v>
      </c>
      <c r="E58" s="232">
        <f>'Раздел 1.1'!E60</f>
        <v>2779315.5</v>
      </c>
      <c r="F58" s="232"/>
      <c r="G58" s="232"/>
      <c r="H58" s="232"/>
    </row>
    <row r="59" spans="1:8" ht="45" customHeight="1" x14ac:dyDescent="0.25">
      <c r="A59" s="3" t="s">
        <v>158</v>
      </c>
      <c r="B59" s="3" t="s">
        <v>159</v>
      </c>
      <c r="C59" s="3" t="s">
        <v>153</v>
      </c>
      <c r="D59" s="3" t="s">
        <v>150</v>
      </c>
      <c r="E59" s="232">
        <f>'Раздел 1.1'!E61</f>
        <v>1876800</v>
      </c>
      <c r="F59" s="232"/>
      <c r="G59" s="232"/>
      <c r="H59" s="232"/>
    </row>
    <row r="60" spans="1:8" ht="45" customHeight="1" x14ac:dyDescent="0.25">
      <c r="A60" s="3" t="s">
        <v>164</v>
      </c>
      <c r="B60" s="3" t="s">
        <v>165</v>
      </c>
      <c r="C60" s="3" t="s">
        <v>166</v>
      </c>
      <c r="D60" s="3" t="s">
        <v>29</v>
      </c>
      <c r="E60" s="232">
        <f>'Раздел 1.1'!E62</f>
        <v>125552243.77000001</v>
      </c>
      <c r="F60" s="232">
        <v>36612122</v>
      </c>
      <c r="G60" s="232">
        <v>38663422</v>
      </c>
      <c r="H60" s="232"/>
    </row>
    <row r="61" spans="1:8" ht="45" customHeight="1" x14ac:dyDescent="0.25">
      <c r="A61" s="3" t="s">
        <v>167</v>
      </c>
      <c r="B61" s="3" t="s">
        <v>168</v>
      </c>
      <c r="C61" s="3" t="s">
        <v>166</v>
      </c>
      <c r="D61" s="3" t="s">
        <v>169</v>
      </c>
      <c r="E61" s="232">
        <f>'Раздел 1.1'!E63</f>
        <v>206882.8</v>
      </c>
      <c r="F61" s="232"/>
      <c r="G61" s="232"/>
      <c r="H61" s="232"/>
    </row>
    <row r="62" spans="1:8" ht="33.75" customHeight="1" x14ac:dyDescent="0.25">
      <c r="A62" s="3" t="s">
        <v>170</v>
      </c>
      <c r="B62" s="3" t="s">
        <v>171</v>
      </c>
      <c r="C62" s="3" t="s">
        <v>166</v>
      </c>
      <c r="D62" s="3" t="s">
        <v>172</v>
      </c>
      <c r="E62" s="232">
        <f>'Раздел 1.1'!E64</f>
        <v>14153529.08</v>
      </c>
      <c r="F62" s="232"/>
      <c r="G62" s="232"/>
      <c r="H62" s="232"/>
    </row>
    <row r="63" spans="1:8" ht="45.75" customHeight="1" x14ac:dyDescent="0.25">
      <c r="A63" s="3" t="s">
        <v>173</v>
      </c>
      <c r="B63" s="3" t="s">
        <v>174</v>
      </c>
      <c r="C63" s="3" t="s">
        <v>166</v>
      </c>
      <c r="D63" s="3" t="s">
        <v>175</v>
      </c>
      <c r="E63" s="232">
        <f>'Раздел 1.1'!E65</f>
        <v>543387</v>
      </c>
      <c r="F63" s="232"/>
      <c r="G63" s="232"/>
      <c r="H63" s="232"/>
    </row>
    <row r="64" spans="1:8" ht="45" customHeight="1" x14ac:dyDescent="0.25">
      <c r="A64" s="3" t="s">
        <v>176</v>
      </c>
      <c r="B64" s="3" t="s">
        <v>177</v>
      </c>
      <c r="C64" s="3" t="s">
        <v>166</v>
      </c>
      <c r="D64" s="3" t="s">
        <v>154</v>
      </c>
      <c r="E64" s="232">
        <f>'Раздел 1.1'!E66</f>
        <v>111570</v>
      </c>
      <c r="F64" s="232"/>
      <c r="G64" s="232"/>
      <c r="H64" s="232"/>
    </row>
    <row r="65" spans="1:8" ht="45" customHeight="1" x14ac:dyDescent="0.25">
      <c r="A65" s="3" t="s">
        <v>178</v>
      </c>
      <c r="B65" s="3" t="s">
        <v>179</v>
      </c>
      <c r="C65" s="3" t="s">
        <v>166</v>
      </c>
      <c r="D65" s="3" t="s">
        <v>180</v>
      </c>
      <c r="E65" s="232">
        <f>'Раздел 1.1'!E67</f>
        <v>960989.91999999993</v>
      </c>
      <c r="F65" s="232"/>
      <c r="G65" s="232"/>
      <c r="H65" s="232"/>
    </row>
    <row r="66" spans="1:8" ht="60.75" customHeight="1" x14ac:dyDescent="0.25">
      <c r="A66" s="3" t="s">
        <v>181</v>
      </c>
      <c r="B66" s="3" t="s">
        <v>182</v>
      </c>
      <c r="C66" s="3" t="s">
        <v>166</v>
      </c>
      <c r="D66" s="3" t="s">
        <v>157</v>
      </c>
      <c r="E66" s="232">
        <f>'Раздел 1.1'!E68</f>
        <v>5938198.3499999996</v>
      </c>
      <c r="F66" s="232"/>
      <c r="G66" s="232"/>
      <c r="H66" s="232"/>
    </row>
    <row r="67" spans="1:8" ht="45" customHeight="1" x14ac:dyDescent="0.25">
      <c r="A67" s="3" t="s">
        <v>183</v>
      </c>
      <c r="B67" s="3" t="s">
        <v>184</v>
      </c>
      <c r="C67" s="3" t="s">
        <v>166</v>
      </c>
      <c r="D67" s="3" t="s">
        <v>150</v>
      </c>
      <c r="E67" s="232">
        <f>'Раздел 1.1'!E69</f>
        <v>6566188.4100000001</v>
      </c>
      <c r="F67" s="232"/>
      <c r="G67" s="232"/>
      <c r="H67" s="232"/>
    </row>
    <row r="68" spans="1:8" ht="45" customHeight="1" x14ac:dyDescent="0.25">
      <c r="A68" s="3" t="s">
        <v>185</v>
      </c>
      <c r="B68" s="3" t="s">
        <v>186</v>
      </c>
      <c r="C68" s="3" t="s">
        <v>166</v>
      </c>
      <c r="D68" s="3" t="s">
        <v>187</v>
      </c>
      <c r="E68" s="232">
        <f>'Раздел 1.1'!E70</f>
        <v>33195.4</v>
      </c>
      <c r="F68" s="232"/>
      <c r="G68" s="232"/>
      <c r="H68" s="232"/>
    </row>
    <row r="69" spans="1:8" ht="45" customHeight="1" x14ac:dyDescent="0.25">
      <c r="A69" s="3" t="s">
        <v>160</v>
      </c>
      <c r="B69" s="3" t="s">
        <v>188</v>
      </c>
      <c r="C69" s="3" t="s">
        <v>166</v>
      </c>
      <c r="D69" s="3" t="s">
        <v>161</v>
      </c>
      <c r="E69" s="232">
        <f>'Раздел 1.1'!E71</f>
        <v>71507137.189999998</v>
      </c>
      <c r="F69" s="232"/>
      <c r="G69" s="232"/>
      <c r="H69" s="232"/>
    </row>
    <row r="70" spans="1:8" ht="65.25" customHeight="1" x14ac:dyDescent="0.25">
      <c r="A70" s="3" t="s">
        <v>189</v>
      </c>
      <c r="B70" s="3" t="s">
        <v>190</v>
      </c>
      <c r="C70" s="3" t="s">
        <v>166</v>
      </c>
      <c r="D70" s="3" t="s">
        <v>129</v>
      </c>
      <c r="E70" s="232">
        <f>'Раздел 1.1'!E72</f>
        <v>39672484.700000003</v>
      </c>
      <c r="F70" s="232"/>
      <c r="G70" s="232"/>
      <c r="H70" s="232"/>
    </row>
    <row r="71" spans="1:8" ht="45" customHeight="1" x14ac:dyDescent="0.25">
      <c r="A71" s="3" t="s">
        <v>191</v>
      </c>
      <c r="B71" s="3" t="s">
        <v>192</v>
      </c>
      <c r="C71" s="3" t="s">
        <v>166</v>
      </c>
      <c r="D71" s="3" t="s">
        <v>193</v>
      </c>
      <c r="E71" s="232">
        <f>'Раздел 1.1'!E73</f>
        <v>35166463.649999999</v>
      </c>
      <c r="F71" s="232"/>
      <c r="G71" s="232"/>
      <c r="H71" s="232"/>
    </row>
    <row r="72" spans="1:8" ht="45" customHeight="1" x14ac:dyDescent="0.25">
      <c r="A72" s="3" t="s">
        <v>194</v>
      </c>
      <c r="B72" s="3" t="s">
        <v>195</v>
      </c>
      <c r="C72" s="3" t="s">
        <v>166</v>
      </c>
      <c r="D72" s="3" t="s">
        <v>196</v>
      </c>
      <c r="E72" s="232">
        <f>'Раздел 1.1'!E74</f>
        <v>2026350</v>
      </c>
      <c r="F72" s="232"/>
      <c r="G72" s="232"/>
      <c r="H72" s="232"/>
    </row>
    <row r="73" spans="1:8" ht="45" customHeight="1" x14ac:dyDescent="0.25">
      <c r="A73" s="3" t="s">
        <v>197</v>
      </c>
      <c r="B73" s="3" t="s">
        <v>198</v>
      </c>
      <c r="C73" s="3" t="s">
        <v>166</v>
      </c>
      <c r="D73" s="3" t="s">
        <v>199</v>
      </c>
      <c r="E73" s="232">
        <f>'Раздел 1.1'!E75</f>
        <v>221882</v>
      </c>
      <c r="F73" s="232"/>
      <c r="G73" s="232"/>
      <c r="H73" s="232"/>
    </row>
    <row r="74" spans="1:8" ht="45" customHeight="1" x14ac:dyDescent="0.25">
      <c r="A74" s="3" t="s">
        <v>200</v>
      </c>
      <c r="B74" s="3" t="s">
        <v>201</v>
      </c>
      <c r="C74" s="3" t="s">
        <v>166</v>
      </c>
      <c r="D74" s="3" t="s">
        <v>162</v>
      </c>
      <c r="E74" s="232">
        <f>'Раздел 1.1'!E76</f>
        <v>121460</v>
      </c>
      <c r="F74" s="232"/>
      <c r="G74" s="232"/>
      <c r="H74" s="232"/>
    </row>
    <row r="75" spans="1:8" ht="45" customHeight="1" x14ac:dyDescent="0.25">
      <c r="A75" s="3" t="s">
        <v>202</v>
      </c>
      <c r="B75" s="3" t="s">
        <v>203</v>
      </c>
      <c r="C75" s="3" t="s">
        <v>166</v>
      </c>
      <c r="D75" s="3" t="s">
        <v>204</v>
      </c>
      <c r="E75" s="232">
        <f>'Раздел 1.1'!E77</f>
        <v>116905.06</v>
      </c>
      <c r="F75" s="232"/>
      <c r="G75" s="232"/>
      <c r="H75" s="232"/>
    </row>
    <row r="76" spans="1:8" ht="45" customHeight="1" x14ac:dyDescent="0.25">
      <c r="A76" s="3" t="s">
        <v>205</v>
      </c>
      <c r="B76" s="3" t="s">
        <v>206</v>
      </c>
      <c r="C76" s="3" t="s">
        <v>166</v>
      </c>
      <c r="D76" s="3" t="s">
        <v>163</v>
      </c>
      <c r="E76" s="232">
        <f>'Раздел 1.1'!E78</f>
        <v>1076783.99</v>
      </c>
      <c r="F76" s="232"/>
      <c r="G76" s="232"/>
      <c r="H76" s="232"/>
    </row>
    <row r="77" spans="1:8" ht="45" customHeight="1" x14ac:dyDescent="0.25">
      <c r="A77" s="3" t="s">
        <v>207</v>
      </c>
      <c r="B77" s="3" t="s">
        <v>208</v>
      </c>
      <c r="C77" s="3" t="s">
        <v>166</v>
      </c>
      <c r="D77" s="3" t="s">
        <v>209</v>
      </c>
      <c r="E77" s="232">
        <f>'Раздел 1.1'!E79</f>
        <v>54000</v>
      </c>
      <c r="F77" s="232"/>
      <c r="G77" s="232"/>
      <c r="H77" s="232"/>
    </row>
    <row r="78" spans="1:8" ht="45" customHeight="1" x14ac:dyDescent="0.25">
      <c r="A78" s="3" t="s">
        <v>220</v>
      </c>
      <c r="B78" s="3" t="s">
        <v>221</v>
      </c>
      <c r="C78" s="3" t="s">
        <v>29</v>
      </c>
      <c r="D78" s="3" t="s">
        <v>29</v>
      </c>
      <c r="E78" s="232">
        <f>'Раздел 1.1'!E80</f>
        <v>46988939.009999998</v>
      </c>
      <c r="F78" s="232"/>
      <c r="G78" s="232"/>
      <c r="H78" s="232" t="s">
        <v>29</v>
      </c>
    </row>
    <row r="79" spans="1:8" ht="45" customHeight="1" x14ac:dyDescent="0.25">
      <c r="A79" s="3" t="s">
        <v>222</v>
      </c>
      <c r="B79" s="3" t="s">
        <v>223</v>
      </c>
      <c r="C79" s="3" t="s">
        <v>224</v>
      </c>
      <c r="D79" s="3" t="s">
        <v>29</v>
      </c>
      <c r="E79" s="232">
        <f>'Раздел 1.1'!E81</f>
        <v>46988939.009999998</v>
      </c>
      <c r="F79" s="232"/>
      <c r="G79" s="232"/>
      <c r="H79" s="232" t="s">
        <v>29</v>
      </c>
    </row>
  </sheetData>
  <mergeCells count="10">
    <mergeCell ref="F3"/>
    <mergeCell ref="G3"/>
    <mergeCell ref="H3"/>
    <mergeCell ref="E2:H2"/>
    <mergeCell ref="A1:H1"/>
    <mergeCell ref="A2:A3"/>
    <mergeCell ref="B2:B3"/>
    <mergeCell ref="C2:C3"/>
    <mergeCell ref="D2:D3"/>
    <mergeCell ref="E3"/>
  </mergeCells>
  <pageMargins left="0.75" right="0.75" top="1" bottom="1" header="0.5" footer="0.5"/>
  <pageSetup paperSize="9" scale="64" fitToHeight="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1"/>
  <sheetViews>
    <sheetView zoomScale="84" zoomScaleNormal="84" workbookViewId="0">
      <pane xSplit="4" ySplit="5" topLeftCell="E51" activePane="bottomRight" state="frozen"/>
      <selection pane="topRight" activeCell="E1" sqref="E1"/>
      <selection pane="bottomLeft" activeCell="A6" sqref="A6"/>
      <selection pane="bottomRight" activeCell="D56" sqref="D56"/>
    </sheetView>
  </sheetViews>
  <sheetFormatPr defaultRowHeight="15" x14ac:dyDescent="0.25"/>
  <cols>
    <col min="1" max="1" width="24.5703125" customWidth="1"/>
    <col min="2" max="2" width="9.42578125" customWidth="1"/>
    <col min="3" max="3" width="16.140625" customWidth="1"/>
    <col min="4" max="4" width="12" customWidth="1"/>
    <col min="5" max="5" width="14.140625" customWidth="1"/>
    <col min="6" max="6" width="17.5703125" customWidth="1"/>
    <col min="7" max="8" width="20" customWidth="1"/>
    <col min="9" max="9" width="16.28515625" customWidth="1"/>
    <col min="10" max="10" width="16" customWidth="1"/>
    <col min="11" max="12" width="20" customWidth="1"/>
  </cols>
  <sheetData>
    <row r="1" spans="1:12" ht="45" customHeight="1" x14ac:dyDescent="0.25">
      <c r="A1" s="362" t="s">
        <v>225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4"/>
    </row>
    <row r="2" spans="1:12" ht="22.5" customHeight="1" x14ac:dyDescent="0.25">
      <c r="A2" s="362" t="s">
        <v>18</v>
      </c>
      <c r="B2" s="362" t="s">
        <v>19</v>
      </c>
      <c r="C2" s="362" t="s">
        <v>20</v>
      </c>
      <c r="D2" s="362" t="s">
        <v>21</v>
      </c>
      <c r="E2" s="362" t="s">
        <v>226</v>
      </c>
      <c r="F2" s="363"/>
      <c r="G2" s="363"/>
      <c r="H2" s="363"/>
      <c r="I2" s="363"/>
      <c r="J2" s="363"/>
      <c r="K2" s="363"/>
      <c r="L2" s="364"/>
    </row>
    <row r="3" spans="1:12" ht="21" customHeight="1" x14ac:dyDescent="0.25">
      <c r="A3" s="366"/>
      <c r="B3" s="366"/>
      <c r="C3" s="366"/>
      <c r="D3" s="366"/>
      <c r="E3" s="362" t="s">
        <v>227</v>
      </c>
      <c r="F3" s="362" t="s">
        <v>228</v>
      </c>
      <c r="G3" s="363"/>
      <c r="H3" s="363"/>
      <c r="I3" s="363"/>
      <c r="J3" s="363"/>
      <c r="K3" s="363"/>
      <c r="L3" s="364"/>
    </row>
    <row r="4" spans="1:12" ht="45" customHeight="1" x14ac:dyDescent="0.25">
      <c r="A4" s="366"/>
      <c r="B4" s="366"/>
      <c r="C4" s="366"/>
      <c r="D4" s="366"/>
      <c r="E4" s="366"/>
      <c r="F4" s="362" t="s">
        <v>229</v>
      </c>
      <c r="G4" s="362" t="s">
        <v>230</v>
      </c>
      <c r="H4" s="362" t="s">
        <v>231</v>
      </c>
      <c r="I4" s="362" t="s">
        <v>232</v>
      </c>
      <c r="J4" s="362" t="s">
        <v>233</v>
      </c>
      <c r="K4" s="362" t="s">
        <v>234</v>
      </c>
      <c r="L4" s="364"/>
    </row>
    <row r="5" spans="1:12" ht="142.5" customHeight="1" x14ac:dyDescent="0.25">
      <c r="A5" s="365"/>
      <c r="B5" s="365"/>
      <c r="C5" s="365"/>
      <c r="D5" s="365"/>
      <c r="E5" s="365"/>
      <c r="F5" s="365"/>
      <c r="G5" s="365"/>
      <c r="H5" s="365"/>
      <c r="I5" s="365"/>
      <c r="J5" s="365"/>
      <c r="K5" s="362" t="s">
        <v>227</v>
      </c>
      <c r="L5" s="362" t="s">
        <v>235</v>
      </c>
    </row>
    <row r="6" spans="1:12" ht="45" customHeight="1" x14ac:dyDescent="0.25">
      <c r="A6" s="233" t="s">
        <v>27</v>
      </c>
      <c r="B6" s="234" t="s">
        <v>28</v>
      </c>
      <c r="C6" s="234" t="s">
        <v>29</v>
      </c>
      <c r="D6" s="234" t="s">
        <v>29</v>
      </c>
      <c r="E6" s="235">
        <f>F6+G6+H6+I6+J6+K6</f>
        <v>111151963.98999999</v>
      </c>
      <c r="F6" s="235">
        <f>Расшифровка!O7</f>
        <v>2928291.59</v>
      </c>
      <c r="G6" s="235">
        <v>0</v>
      </c>
      <c r="H6" s="235">
        <f>Расшифровка!W7</f>
        <v>80011767.86999999</v>
      </c>
      <c r="I6" s="235">
        <v>0</v>
      </c>
      <c r="J6" s="235">
        <f>Расшифровка!AG7</f>
        <v>9525877.4800000004</v>
      </c>
      <c r="K6" s="235">
        <f>Расшифровка!AD7</f>
        <v>18686027.050000001</v>
      </c>
      <c r="L6" s="235">
        <f>Расшифровка!Z7+Расшифровка!AB7</f>
        <v>3097028.09</v>
      </c>
    </row>
    <row r="7" spans="1:12" ht="45" customHeight="1" x14ac:dyDescent="0.25">
      <c r="A7" s="3" t="s">
        <v>30</v>
      </c>
      <c r="B7" s="2" t="s">
        <v>31</v>
      </c>
      <c r="C7" s="2" t="s">
        <v>29</v>
      </c>
      <c r="D7" s="2" t="s">
        <v>29</v>
      </c>
      <c r="E7" s="232">
        <f>E6+E8-E39-E81</f>
        <v>32896630.745159976</v>
      </c>
      <c r="F7" s="232">
        <f>F6+F8-F39</f>
        <v>48839891.725160003</v>
      </c>
      <c r="G7" s="232"/>
      <c r="H7" s="232">
        <f>H6+H8-H39-H81</f>
        <v>-15944960.980000012</v>
      </c>
      <c r="I7" s="232"/>
      <c r="J7" s="232">
        <f>J6+J8-J39</f>
        <v>0</v>
      </c>
      <c r="K7" s="232">
        <f>K6+K8-K39</f>
        <v>1699.9999999850988</v>
      </c>
      <c r="L7" s="232">
        <f>L6+L8-L39</f>
        <v>-12500000</v>
      </c>
    </row>
    <row r="8" spans="1:12" ht="45" customHeight="1" x14ac:dyDescent="0.25">
      <c r="A8" s="233" t="s">
        <v>32</v>
      </c>
      <c r="B8" s="234" t="s">
        <v>33</v>
      </c>
      <c r="C8" s="234"/>
      <c r="D8" s="234" t="s">
        <v>29</v>
      </c>
      <c r="E8" s="235">
        <f>F8+H8+J8+K8</f>
        <v>294255203</v>
      </c>
      <c r="F8" s="235">
        <f>F16+F13</f>
        <v>134149400</v>
      </c>
      <c r="G8" s="235"/>
      <c r="H8" s="235">
        <f>H27</f>
        <v>2038800</v>
      </c>
      <c r="I8" s="235"/>
      <c r="J8" s="235">
        <f>J23</f>
        <v>62200000</v>
      </c>
      <c r="K8" s="235">
        <f>K9+K21+K26+K30+K36+K27+K23</f>
        <v>95867003</v>
      </c>
      <c r="L8" s="235">
        <f>L9+L21+L26+L30+L36+L27</f>
        <v>0</v>
      </c>
    </row>
    <row r="9" spans="1:12" ht="36" customHeight="1" x14ac:dyDescent="0.25">
      <c r="A9" s="3" t="s">
        <v>236</v>
      </c>
      <c r="B9" s="2" t="s">
        <v>35</v>
      </c>
      <c r="C9" s="2" t="s">
        <v>36</v>
      </c>
      <c r="D9" s="2" t="s">
        <v>29</v>
      </c>
      <c r="E9" s="232">
        <f>F9+H9+J9+K9</f>
        <v>150000</v>
      </c>
      <c r="F9" s="232"/>
      <c r="G9" s="232"/>
      <c r="H9" s="232"/>
      <c r="I9" s="232"/>
      <c r="J9" s="232"/>
      <c r="K9" s="232">
        <f>K10</f>
        <v>150000</v>
      </c>
      <c r="L9" s="232"/>
    </row>
    <row r="10" spans="1:12" ht="110.25" customHeight="1" x14ac:dyDescent="0.25">
      <c r="A10" s="3" t="s">
        <v>37</v>
      </c>
      <c r="B10" s="2" t="s">
        <v>38</v>
      </c>
      <c r="C10" s="2" t="s">
        <v>36</v>
      </c>
      <c r="D10" s="2" t="s">
        <v>29</v>
      </c>
      <c r="E10" s="232">
        <f>F10+H10+J10+K10</f>
        <v>150000</v>
      </c>
      <c r="F10" s="232"/>
      <c r="G10" s="232"/>
      <c r="H10" s="232"/>
      <c r="I10" s="232"/>
      <c r="J10" s="232"/>
      <c r="K10" s="232">
        <f>Расшифровка!AD16</f>
        <v>150000</v>
      </c>
      <c r="L10" s="232"/>
    </row>
    <row r="11" spans="1:12" ht="34.5" customHeight="1" x14ac:dyDescent="0.25">
      <c r="A11" s="3" t="s">
        <v>39</v>
      </c>
      <c r="B11" s="2" t="s">
        <v>40</v>
      </c>
      <c r="C11" s="2" t="s">
        <v>36</v>
      </c>
      <c r="D11" s="2" t="s">
        <v>29</v>
      </c>
      <c r="E11" s="232"/>
      <c r="F11" s="232"/>
      <c r="G11" s="232"/>
      <c r="H11" s="232"/>
      <c r="I11" s="232"/>
      <c r="J11" s="232"/>
      <c r="K11" s="232">
        <v>0</v>
      </c>
      <c r="L11" s="232"/>
    </row>
    <row r="12" spans="1:12" ht="45" customHeight="1" x14ac:dyDescent="0.25">
      <c r="A12" s="3" t="s">
        <v>41</v>
      </c>
      <c r="B12" s="2" t="s">
        <v>42</v>
      </c>
      <c r="C12" s="2" t="s">
        <v>43</v>
      </c>
      <c r="D12" s="2" t="s">
        <v>29</v>
      </c>
      <c r="E12" s="232">
        <f>E13+E16+E23</f>
        <v>279349400</v>
      </c>
      <c r="F12" s="232">
        <f>F13</f>
        <v>3567300</v>
      </c>
      <c r="G12" s="232"/>
      <c r="H12" s="232"/>
      <c r="I12" s="232"/>
      <c r="J12" s="232"/>
      <c r="K12" s="232"/>
      <c r="L12" s="232"/>
    </row>
    <row r="13" spans="1:12" ht="45" customHeight="1" x14ac:dyDescent="0.25">
      <c r="A13" s="3" t="s">
        <v>44</v>
      </c>
      <c r="B13" s="2" t="s">
        <v>45</v>
      </c>
      <c r="C13" s="2" t="s">
        <v>43</v>
      </c>
      <c r="D13" s="2" t="s">
        <v>29</v>
      </c>
      <c r="E13" s="232">
        <f>F13+H13+J13+K13</f>
        <v>3567300</v>
      </c>
      <c r="F13" s="232">
        <f>F14</f>
        <v>3567300</v>
      </c>
      <c r="G13" s="232"/>
      <c r="H13" s="232"/>
      <c r="I13" s="232"/>
      <c r="J13" s="232"/>
      <c r="K13" s="232"/>
      <c r="L13" s="232"/>
    </row>
    <row r="14" spans="1:12" ht="64.5" customHeight="1" x14ac:dyDescent="0.25">
      <c r="A14" s="3" t="s">
        <v>46</v>
      </c>
      <c r="B14" s="2" t="s">
        <v>47</v>
      </c>
      <c r="C14" s="2" t="s">
        <v>43</v>
      </c>
      <c r="D14" s="2" t="s">
        <v>29</v>
      </c>
      <c r="E14" s="232">
        <f t="shared" ref="E14:E19" si="0">F14+H14+J14+K14</f>
        <v>3567300</v>
      </c>
      <c r="F14" s="232">
        <f>F15</f>
        <v>3567300</v>
      </c>
      <c r="G14" s="232"/>
      <c r="H14" s="232"/>
      <c r="I14" s="232"/>
      <c r="J14" s="232"/>
      <c r="K14" s="232"/>
      <c r="L14" s="232"/>
    </row>
    <row r="15" spans="1:12" ht="62.25" customHeight="1" x14ac:dyDescent="0.25">
      <c r="A15" s="3" t="s">
        <v>48</v>
      </c>
      <c r="B15" s="2" t="s">
        <v>49</v>
      </c>
      <c r="C15" s="2" t="s">
        <v>43</v>
      </c>
      <c r="D15" s="2" t="s">
        <v>29</v>
      </c>
      <c r="E15" s="232">
        <f t="shared" si="0"/>
        <v>3567300</v>
      </c>
      <c r="F15" s="232">
        <f>Расшифровка!M15</f>
        <v>3567300</v>
      </c>
      <c r="G15" s="232"/>
      <c r="H15" s="232"/>
      <c r="I15" s="232"/>
      <c r="J15" s="232"/>
      <c r="K15" s="232"/>
      <c r="L15" s="232"/>
    </row>
    <row r="16" spans="1:12" ht="45" customHeight="1" x14ac:dyDescent="0.25">
      <c r="A16" s="3" t="s">
        <v>50</v>
      </c>
      <c r="B16" s="2" t="s">
        <v>51</v>
      </c>
      <c r="C16" s="2" t="s">
        <v>43</v>
      </c>
      <c r="D16" s="2" t="s">
        <v>29</v>
      </c>
      <c r="E16" s="232">
        <f t="shared" si="0"/>
        <v>130582100</v>
      </c>
      <c r="F16" s="232">
        <f>F17</f>
        <v>130582100</v>
      </c>
      <c r="G16" s="232"/>
      <c r="H16" s="232"/>
      <c r="I16" s="232"/>
      <c r="J16" s="232"/>
      <c r="K16" s="232"/>
      <c r="L16" s="232"/>
    </row>
    <row r="17" spans="1:12" ht="45" customHeight="1" x14ac:dyDescent="0.25">
      <c r="A17" s="3" t="s">
        <v>52</v>
      </c>
      <c r="B17" s="2" t="s">
        <v>53</v>
      </c>
      <c r="C17" s="2" t="s">
        <v>43</v>
      </c>
      <c r="D17" s="2" t="s">
        <v>29</v>
      </c>
      <c r="E17" s="232">
        <f t="shared" si="0"/>
        <v>130582100</v>
      </c>
      <c r="F17" s="232">
        <f>F18+F19</f>
        <v>130582100</v>
      </c>
      <c r="G17" s="232"/>
      <c r="H17" s="232"/>
      <c r="I17" s="232"/>
      <c r="J17" s="232"/>
      <c r="K17" s="232"/>
      <c r="L17" s="232"/>
    </row>
    <row r="18" spans="1:12" ht="45" customHeight="1" x14ac:dyDescent="0.25">
      <c r="A18" s="3" t="s">
        <v>54</v>
      </c>
      <c r="B18" s="2" t="s">
        <v>55</v>
      </c>
      <c r="C18" s="2" t="s">
        <v>43</v>
      </c>
      <c r="D18" s="2" t="s">
        <v>29</v>
      </c>
      <c r="E18" s="232">
        <f t="shared" si="0"/>
        <v>108059500</v>
      </c>
      <c r="F18" s="232">
        <f>Расшифровка!K15</f>
        <v>108059500</v>
      </c>
      <c r="G18" s="232"/>
      <c r="H18" s="232"/>
      <c r="I18" s="232"/>
      <c r="J18" s="232"/>
      <c r="K18" s="232"/>
      <c r="L18" s="232"/>
    </row>
    <row r="19" spans="1:12" ht="31.5" customHeight="1" x14ac:dyDescent="0.25">
      <c r="A19" s="3" t="s">
        <v>237</v>
      </c>
      <c r="B19" s="2" t="s">
        <v>57</v>
      </c>
      <c r="C19" s="2" t="s">
        <v>43</v>
      </c>
      <c r="D19" s="2" t="s">
        <v>29</v>
      </c>
      <c r="E19" s="232">
        <f t="shared" si="0"/>
        <v>22522600</v>
      </c>
      <c r="F19" s="232">
        <f>Расшифровка!L15</f>
        <v>22522600</v>
      </c>
      <c r="G19" s="232"/>
      <c r="H19" s="232"/>
      <c r="I19" s="232"/>
      <c r="J19" s="232"/>
      <c r="K19" s="232"/>
      <c r="L19" s="232"/>
    </row>
    <row r="20" spans="1:12" ht="30" customHeight="1" x14ac:dyDescent="0.25">
      <c r="A20" s="3" t="s">
        <v>58</v>
      </c>
      <c r="B20" s="2" t="s">
        <v>59</v>
      </c>
      <c r="C20" s="2" t="s">
        <v>43</v>
      </c>
      <c r="D20" s="2" t="s">
        <v>29</v>
      </c>
      <c r="E20" s="232"/>
      <c r="F20" s="232"/>
      <c r="G20" s="232"/>
      <c r="H20" s="232"/>
      <c r="I20" s="232"/>
      <c r="J20" s="232"/>
      <c r="K20" s="232"/>
      <c r="L20" s="232"/>
    </row>
    <row r="21" spans="1:12" ht="45" customHeight="1" x14ac:dyDescent="0.25">
      <c r="A21" s="3" t="s">
        <v>238</v>
      </c>
      <c r="B21" s="2" t="s">
        <v>61</v>
      </c>
      <c r="C21" s="2" t="s">
        <v>43</v>
      </c>
      <c r="D21" s="2" t="s">
        <v>29</v>
      </c>
      <c r="E21" s="232"/>
      <c r="F21" s="232"/>
      <c r="G21" s="232"/>
      <c r="H21" s="232"/>
      <c r="I21" s="232"/>
      <c r="J21" s="232"/>
      <c r="K21" s="232"/>
      <c r="L21" s="232"/>
    </row>
    <row r="22" spans="1:12" ht="62.25" customHeight="1" x14ac:dyDescent="0.25">
      <c r="A22" s="3" t="s">
        <v>62</v>
      </c>
      <c r="B22" s="2" t="s">
        <v>63</v>
      </c>
      <c r="C22" s="2" t="s">
        <v>43</v>
      </c>
      <c r="D22" s="2" t="s">
        <v>29</v>
      </c>
      <c r="E22" s="232"/>
      <c r="F22" s="232"/>
      <c r="G22" s="232"/>
      <c r="H22" s="232"/>
      <c r="I22" s="232"/>
      <c r="J22" s="232"/>
      <c r="K22" s="232"/>
      <c r="L22" s="232"/>
    </row>
    <row r="23" spans="1:12" ht="29.25" customHeight="1" x14ac:dyDescent="0.25">
      <c r="A23" s="3" t="s">
        <v>64</v>
      </c>
      <c r="B23" s="2" t="s">
        <v>65</v>
      </c>
      <c r="C23" s="2" t="s">
        <v>43</v>
      </c>
      <c r="D23" s="2" t="s">
        <v>29</v>
      </c>
      <c r="E23" s="232">
        <f>F23+H23+J23+K23</f>
        <v>145200000</v>
      </c>
      <c r="F23" s="232"/>
      <c r="G23" s="232"/>
      <c r="H23" s="232"/>
      <c r="I23" s="232"/>
      <c r="J23" s="232">
        <f>Расшифровка!AG15</f>
        <v>62200000</v>
      </c>
      <c r="K23" s="232">
        <f>Расшифровка!AD19</f>
        <v>83000000</v>
      </c>
      <c r="L23" s="232"/>
    </row>
    <row r="24" spans="1:12" ht="35.25" customHeight="1" x14ac:dyDescent="0.25">
      <c r="A24" s="3" t="s">
        <v>66</v>
      </c>
      <c r="B24" s="2" t="s">
        <v>67</v>
      </c>
      <c r="C24" s="2" t="s">
        <v>43</v>
      </c>
      <c r="D24" s="2" t="s">
        <v>29</v>
      </c>
      <c r="E24" s="232"/>
      <c r="F24" s="232"/>
      <c r="G24" s="232"/>
      <c r="H24" s="232"/>
      <c r="I24" s="232"/>
      <c r="J24" s="232"/>
      <c r="K24" s="232"/>
      <c r="L24" s="232"/>
    </row>
    <row r="25" spans="1:12" ht="45" customHeight="1" x14ac:dyDescent="0.25">
      <c r="A25" s="3" t="s">
        <v>68</v>
      </c>
      <c r="B25" s="2" t="s">
        <v>69</v>
      </c>
      <c r="C25" s="2" t="s">
        <v>43</v>
      </c>
      <c r="D25" s="2" t="s">
        <v>29</v>
      </c>
      <c r="E25" s="232"/>
      <c r="F25" s="232"/>
      <c r="G25" s="232"/>
      <c r="H25" s="232"/>
      <c r="I25" s="232"/>
      <c r="J25" s="232"/>
      <c r="K25" s="232"/>
      <c r="L25" s="232"/>
    </row>
    <row r="26" spans="1:12" ht="45" customHeight="1" x14ac:dyDescent="0.25">
      <c r="A26" s="3" t="s">
        <v>70</v>
      </c>
      <c r="B26" s="2" t="s">
        <v>71</v>
      </c>
      <c r="C26" s="2" t="s">
        <v>72</v>
      </c>
      <c r="D26" s="2" t="s">
        <v>29</v>
      </c>
      <c r="E26" s="232">
        <f>F26+H26+J26+K26</f>
        <v>81100</v>
      </c>
      <c r="F26" s="232"/>
      <c r="G26" s="232"/>
      <c r="H26" s="232"/>
      <c r="I26" s="232"/>
      <c r="J26" s="232"/>
      <c r="K26" s="232">
        <f>Расшифровка!AD21</f>
        <v>81100</v>
      </c>
      <c r="L26" s="232"/>
    </row>
    <row r="27" spans="1:12" ht="45" customHeight="1" x14ac:dyDescent="0.25">
      <c r="A27" s="3" t="s">
        <v>73</v>
      </c>
      <c r="B27" s="2" t="s">
        <v>74</v>
      </c>
      <c r="C27" s="2" t="s">
        <v>75</v>
      </c>
      <c r="D27" s="2" t="s">
        <v>29</v>
      </c>
      <c r="E27" s="232">
        <f>F27+H27+J27+K27</f>
        <v>12038800</v>
      </c>
      <c r="F27" s="232"/>
      <c r="G27" s="232"/>
      <c r="H27" s="232">
        <f>Расшифровка!W15</f>
        <v>2038800</v>
      </c>
      <c r="I27" s="232"/>
      <c r="J27" s="232"/>
      <c r="K27" s="232">
        <f>Расшифровка!AB22</f>
        <v>10000000</v>
      </c>
      <c r="L27" s="232">
        <f>L28</f>
        <v>0</v>
      </c>
    </row>
    <row r="28" spans="1:12" ht="19.5" customHeight="1" x14ac:dyDescent="0.25">
      <c r="A28" s="3" t="s">
        <v>76</v>
      </c>
      <c r="B28" s="2" t="s">
        <v>77</v>
      </c>
      <c r="C28" s="2" t="s">
        <v>75</v>
      </c>
      <c r="D28" s="2" t="s">
        <v>29</v>
      </c>
      <c r="E28" s="232"/>
      <c r="F28" s="232"/>
      <c r="G28" s="232"/>
      <c r="H28" s="232"/>
      <c r="I28" s="232"/>
      <c r="J28" s="232"/>
      <c r="K28" s="232">
        <v>17047185.100000001</v>
      </c>
      <c r="L28" s="232"/>
    </row>
    <row r="29" spans="1:12" ht="28.5" customHeight="1" x14ac:dyDescent="0.25">
      <c r="A29" s="3" t="s">
        <v>239</v>
      </c>
      <c r="B29" s="2" t="s">
        <v>79</v>
      </c>
      <c r="C29" s="2" t="s">
        <v>75</v>
      </c>
      <c r="D29" s="2" t="s">
        <v>29</v>
      </c>
      <c r="E29" s="232"/>
      <c r="F29" s="232"/>
      <c r="G29" s="232"/>
      <c r="H29" s="232"/>
      <c r="I29" s="232"/>
      <c r="J29" s="232"/>
      <c r="K29" s="232"/>
      <c r="L29" s="232"/>
    </row>
    <row r="30" spans="1:12" ht="18.75" customHeight="1" x14ac:dyDescent="0.25">
      <c r="A30" s="3" t="s">
        <v>80</v>
      </c>
      <c r="B30" s="2" t="s">
        <v>81</v>
      </c>
      <c r="C30" s="2" t="s">
        <v>82</v>
      </c>
      <c r="D30" s="2" t="s">
        <v>29</v>
      </c>
      <c r="E30" s="232">
        <f>F30+H30+J30+K30</f>
        <v>2620000</v>
      </c>
      <c r="F30" s="232"/>
      <c r="G30" s="232"/>
      <c r="H30" s="232"/>
      <c r="I30" s="232"/>
      <c r="J30" s="232"/>
      <c r="K30" s="232">
        <f>Расшифровка!AD24</f>
        <v>2620000</v>
      </c>
      <c r="L30" s="232">
        <f>Расшифровка!AA24</f>
        <v>0</v>
      </c>
    </row>
    <row r="31" spans="1:12" ht="45" customHeight="1" x14ac:dyDescent="0.25">
      <c r="A31" s="3" t="s">
        <v>83</v>
      </c>
      <c r="B31" s="2" t="s">
        <v>84</v>
      </c>
      <c r="C31" s="2" t="s">
        <v>93</v>
      </c>
      <c r="D31" s="2" t="s">
        <v>29</v>
      </c>
      <c r="E31" s="232"/>
      <c r="F31" s="232"/>
      <c r="G31" s="232"/>
      <c r="H31" s="232"/>
      <c r="I31" s="232"/>
      <c r="J31" s="232"/>
      <c r="K31" s="232"/>
      <c r="L31" s="232"/>
    </row>
    <row r="32" spans="1:12" ht="38.25" customHeight="1" x14ac:dyDescent="0.25">
      <c r="A32" s="3" t="s">
        <v>240</v>
      </c>
      <c r="B32" s="2" t="s">
        <v>86</v>
      </c>
      <c r="C32" s="2" t="s">
        <v>82</v>
      </c>
      <c r="D32" s="2" t="s">
        <v>29</v>
      </c>
      <c r="E32" s="232"/>
      <c r="F32" s="232"/>
      <c r="G32" s="232"/>
      <c r="H32" s="232"/>
      <c r="I32" s="232"/>
      <c r="J32" s="232"/>
      <c r="K32" s="232"/>
      <c r="L32" s="232"/>
    </row>
    <row r="33" spans="1:12" ht="45" customHeight="1" x14ac:dyDescent="0.25">
      <c r="A33" s="3" t="s">
        <v>241</v>
      </c>
      <c r="B33" s="2" t="s">
        <v>88</v>
      </c>
      <c r="C33" s="2" t="s">
        <v>82</v>
      </c>
      <c r="D33" s="2" t="s">
        <v>29</v>
      </c>
      <c r="E33" s="232"/>
      <c r="F33" s="232"/>
      <c r="G33" s="232"/>
      <c r="H33" s="232"/>
      <c r="I33" s="232"/>
      <c r="J33" s="232"/>
      <c r="K33" s="232"/>
      <c r="L33" s="232"/>
    </row>
    <row r="34" spans="1:12" ht="31.5" customHeight="1" x14ac:dyDescent="0.25">
      <c r="A34" s="3" t="s">
        <v>242</v>
      </c>
      <c r="B34" s="2" t="s">
        <v>90</v>
      </c>
      <c r="C34" s="2" t="s">
        <v>82</v>
      </c>
      <c r="D34" s="2" t="s">
        <v>29</v>
      </c>
      <c r="E34" s="232"/>
      <c r="F34" s="232"/>
      <c r="G34" s="232"/>
      <c r="H34" s="232"/>
      <c r="I34" s="232"/>
      <c r="J34" s="232"/>
      <c r="K34" s="232"/>
      <c r="L34" s="232"/>
    </row>
    <row r="35" spans="1:12" ht="45" customHeight="1" x14ac:dyDescent="0.25">
      <c r="A35" s="3" t="s">
        <v>91</v>
      </c>
      <c r="B35" s="2" t="s">
        <v>92</v>
      </c>
      <c r="C35" s="2" t="s">
        <v>93</v>
      </c>
      <c r="D35" s="2" t="s">
        <v>29</v>
      </c>
      <c r="E35" s="232"/>
      <c r="F35" s="232"/>
      <c r="G35" s="232"/>
      <c r="H35" s="232"/>
      <c r="I35" s="232"/>
      <c r="J35" s="232"/>
      <c r="K35" s="232"/>
      <c r="L35" s="232"/>
    </row>
    <row r="36" spans="1:12" ht="45" customHeight="1" x14ac:dyDescent="0.25">
      <c r="A36" s="3" t="s">
        <v>94</v>
      </c>
      <c r="B36" s="2" t="s">
        <v>95</v>
      </c>
      <c r="C36" s="2" t="s">
        <v>96</v>
      </c>
      <c r="D36" s="2" t="s">
        <v>29</v>
      </c>
      <c r="E36" s="232">
        <f>K36</f>
        <v>15903</v>
      </c>
      <c r="F36" s="232"/>
      <c r="G36" s="232"/>
      <c r="H36" s="232"/>
      <c r="I36" s="232"/>
      <c r="J36" s="232"/>
      <c r="K36" s="232">
        <f>Расшифровка!AD27</f>
        <v>15903</v>
      </c>
      <c r="L36" s="232"/>
    </row>
    <row r="37" spans="1:12" ht="45" customHeight="1" x14ac:dyDescent="0.25">
      <c r="A37" s="3" t="s">
        <v>97</v>
      </c>
      <c r="B37" s="2" t="s">
        <v>98</v>
      </c>
      <c r="C37" s="2" t="s">
        <v>29</v>
      </c>
      <c r="D37" s="2" t="s">
        <v>29</v>
      </c>
      <c r="E37" s="232"/>
      <c r="F37" s="232"/>
      <c r="G37" s="232"/>
      <c r="H37" s="232"/>
      <c r="I37" s="232"/>
      <c r="J37" s="232"/>
      <c r="K37" s="232"/>
      <c r="L37" s="232"/>
    </row>
    <row r="38" spans="1:12" ht="45" customHeight="1" x14ac:dyDescent="0.25">
      <c r="A38" s="3" t="s">
        <v>243</v>
      </c>
      <c r="B38" s="2" t="s">
        <v>99</v>
      </c>
      <c r="C38" s="2" t="s">
        <v>100</v>
      </c>
      <c r="D38" s="2" t="s">
        <v>29</v>
      </c>
      <c r="E38" s="232"/>
      <c r="F38" s="232"/>
      <c r="G38" s="232"/>
      <c r="H38" s="232"/>
      <c r="I38" s="232"/>
      <c r="J38" s="232"/>
      <c r="K38" s="232"/>
      <c r="L38" s="232"/>
    </row>
    <row r="39" spans="1:12" ht="21.75" customHeight="1" x14ac:dyDescent="0.25">
      <c r="A39" s="233" t="s">
        <v>101</v>
      </c>
      <c r="B39" s="234" t="s">
        <v>102</v>
      </c>
      <c r="C39" s="234" t="s">
        <v>29</v>
      </c>
      <c r="D39" s="234" t="s">
        <v>29</v>
      </c>
      <c r="E39" s="238">
        <f>F39+H39+J39+K39</f>
        <v>325521597.23484004</v>
      </c>
      <c r="F39" s="235">
        <f>F40+F50+F52+F56+F58</f>
        <v>88237799.864840001</v>
      </c>
      <c r="G39" s="235"/>
      <c r="H39" s="235">
        <f>H50+H58+H40</f>
        <v>51006589.840000004</v>
      </c>
      <c r="I39" s="235"/>
      <c r="J39" s="235">
        <f>J40+J50+J52+J56+J58</f>
        <v>71725877.480000004</v>
      </c>
      <c r="K39" s="235">
        <f>K40+K50+K52+K56+K58</f>
        <v>114551330.05000001</v>
      </c>
      <c r="L39" s="235">
        <f>L40+L50+L52+L56+L58</f>
        <v>15597028.09</v>
      </c>
    </row>
    <row r="40" spans="1:12" ht="33.75" customHeight="1" x14ac:dyDescent="0.25">
      <c r="A40" s="3" t="s">
        <v>244</v>
      </c>
      <c r="B40" s="2" t="s">
        <v>104</v>
      </c>
      <c r="C40" s="2" t="s">
        <v>29</v>
      </c>
      <c r="D40" s="2" t="s">
        <v>29</v>
      </c>
      <c r="E40" s="232">
        <f>F40+H40+J40+K40</f>
        <v>185342590.37483999</v>
      </c>
      <c r="F40" s="232">
        <f>F41+F48+F49</f>
        <v>75637769.634839997</v>
      </c>
      <c r="G40" s="232"/>
      <c r="H40" s="232">
        <f>Расшифровка!W29</f>
        <v>0</v>
      </c>
      <c r="I40" s="232"/>
      <c r="J40" s="232">
        <f>J41+J48+J49</f>
        <v>47305950</v>
      </c>
      <c r="K40" s="232">
        <f>K41+K48+K49</f>
        <v>62398870.740000002</v>
      </c>
      <c r="L40" s="232">
        <f>L41+L48+L49</f>
        <v>1333112.74</v>
      </c>
    </row>
    <row r="41" spans="1:12" ht="30.75" customHeight="1" x14ac:dyDescent="0.25">
      <c r="A41" s="3" t="s">
        <v>105</v>
      </c>
      <c r="B41" s="2" t="s">
        <v>106</v>
      </c>
      <c r="C41" s="2" t="s">
        <v>107</v>
      </c>
      <c r="D41" s="2" t="s">
        <v>29</v>
      </c>
      <c r="E41" s="232">
        <f t="shared" ref="E41:E55" si="1">F41+H41+J41+K41</f>
        <v>144291709.75</v>
      </c>
      <c r="F41" s="232">
        <f>Расшифровка!O31+Расшифровка!O37</f>
        <v>58833182.57</v>
      </c>
      <c r="G41" s="232"/>
      <c r="H41" s="232">
        <f>Расшифровка!W30</f>
        <v>0</v>
      </c>
      <c r="I41" s="232"/>
      <c r="J41" s="232">
        <f>Расшифровка!AG31+Расшифровка!AG37</f>
        <v>36483550</v>
      </c>
      <c r="K41" s="232">
        <f>Расшифровка!AD31+Расшифровка!AD37</f>
        <v>48974977.18</v>
      </c>
      <c r="L41" s="232">
        <f>Расшифровка!Z31</f>
        <v>1021977.18</v>
      </c>
    </row>
    <row r="42" spans="1:12" ht="30" customHeight="1" x14ac:dyDescent="0.25">
      <c r="A42" s="3" t="s">
        <v>108</v>
      </c>
      <c r="B42" s="2" t="s">
        <v>109</v>
      </c>
      <c r="C42" s="2" t="s">
        <v>107</v>
      </c>
      <c r="D42" s="2" t="s">
        <v>29</v>
      </c>
      <c r="E42" s="232">
        <f t="shared" si="1"/>
        <v>57568095.989999995</v>
      </c>
      <c r="F42" s="232">
        <f>Расшифровка!O33</f>
        <v>38546118.809999995</v>
      </c>
      <c r="G42" s="232"/>
      <c r="H42" s="232">
        <f>Расшифровка!W33</f>
        <v>0</v>
      </c>
      <c r="I42" s="232"/>
      <c r="J42" s="232">
        <f>Расшифровка!AG33</f>
        <v>5800000</v>
      </c>
      <c r="K42" s="232">
        <f>Расшифровка!AD33</f>
        <v>13221977.18</v>
      </c>
      <c r="L42" s="232">
        <f>Расшифровка!Z33</f>
        <v>1021977.18</v>
      </c>
    </row>
    <row r="43" spans="1:12" ht="32.25" customHeight="1" x14ac:dyDescent="0.25">
      <c r="A43" s="3" t="s">
        <v>110</v>
      </c>
      <c r="B43" s="2" t="s">
        <v>111</v>
      </c>
      <c r="C43" s="2" t="s">
        <v>107</v>
      </c>
      <c r="D43" s="2" t="s">
        <v>29</v>
      </c>
      <c r="E43" s="232">
        <f t="shared" si="1"/>
        <v>44837300.620000005</v>
      </c>
      <c r="F43" s="232">
        <f>Расшифровка!O34</f>
        <v>28215323.440000001</v>
      </c>
      <c r="G43" s="232"/>
      <c r="H43" s="232">
        <f>Расшифровка!W34</f>
        <v>0</v>
      </c>
      <c r="I43" s="232"/>
      <c r="J43" s="232">
        <f>Расшифровка!AG34</f>
        <v>4900000</v>
      </c>
      <c r="K43" s="232">
        <f>Расшифровка!AD34</f>
        <v>11721977.18</v>
      </c>
      <c r="L43" s="232">
        <f>Расшифровка!Z34</f>
        <v>1021977.18</v>
      </c>
    </row>
    <row r="44" spans="1:12" ht="30.75" customHeight="1" x14ac:dyDescent="0.25">
      <c r="A44" s="3" t="s">
        <v>112</v>
      </c>
      <c r="B44" s="2" t="s">
        <v>113</v>
      </c>
      <c r="C44" s="2" t="s">
        <v>107</v>
      </c>
      <c r="D44" s="2" t="s">
        <v>29</v>
      </c>
      <c r="E44" s="232">
        <f t="shared" si="1"/>
        <v>55271872.340000004</v>
      </c>
      <c r="F44" s="232">
        <f>Расшифровка!O35</f>
        <v>11954121.34</v>
      </c>
      <c r="G44" s="232"/>
      <c r="H44" s="232">
        <f>Расшифровка!W35</f>
        <v>0</v>
      </c>
      <c r="I44" s="232"/>
      <c r="J44" s="232">
        <f>Расшифровка!AG35</f>
        <v>17706000</v>
      </c>
      <c r="K44" s="232">
        <f>Расшифровка!AD35</f>
        <v>25611751</v>
      </c>
      <c r="L44" s="232"/>
    </row>
    <row r="45" spans="1:12" ht="45" customHeight="1" x14ac:dyDescent="0.25">
      <c r="A45" s="3" t="s">
        <v>114</v>
      </c>
      <c r="B45" s="2" t="s">
        <v>115</v>
      </c>
      <c r="C45" s="2" t="s">
        <v>107</v>
      </c>
      <c r="D45" s="2" t="s">
        <v>29</v>
      </c>
      <c r="E45" s="232">
        <f t="shared" si="1"/>
        <v>14981849</v>
      </c>
      <c r="F45" s="232">
        <f>Расшифровка!O32</f>
        <v>5978600</v>
      </c>
      <c r="G45" s="232"/>
      <c r="H45" s="232"/>
      <c r="I45" s="232"/>
      <c r="J45" s="232">
        <f>Расшифровка!AG32</f>
        <v>3950000</v>
      </c>
      <c r="K45" s="232">
        <f>Расшифровка!AD32</f>
        <v>5053249</v>
      </c>
      <c r="L45" s="232"/>
    </row>
    <row r="46" spans="1:12" ht="31.5" customHeight="1" x14ac:dyDescent="0.25">
      <c r="A46" s="3" t="s">
        <v>116</v>
      </c>
      <c r="B46" s="2" t="s">
        <v>117</v>
      </c>
      <c r="C46" s="2" t="s">
        <v>107</v>
      </c>
      <c r="D46" s="2" t="s">
        <v>29</v>
      </c>
      <c r="E46" s="232">
        <f t="shared" si="1"/>
        <v>18325000</v>
      </c>
      <c r="F46" s="232">
        <f>Расшифровка!O36</f>
        <v>4415000</v>
      </c>
      <c r="G46" s="232"/>
      <c r="H46" s="232"/>
      <c r="I46" s="232"/>
      <c r="J46" s="232">
        <f>Расшифровка!AG36</f>
        <v>8860000</v>
      </c>
      <c r="K46" s="232">
        <f>Расшифровка!AD36</f>
        <v>5050000</v>
      </c>
      <c r="L46" s="232"/>
    </row>
    <row r="47" spans="1:12" ht="68.25" customHeight="1" x14ac:dyDescent="0.25">
      <c r="A47" s="3" t="s">
        <v>455</v>
      </c>
      <c r="B47" s="2">
        <v>21180</v>
      </c>
      <c r="C47" s="2">
        <v>111</v>
      </c>
      <c r="D47" s="2" t="s">
        <v>29</v>
      </c>
      <c r="E47" s="232">
        <f t="shared" si="1"/>
        <v>343503.86</v>
      </c>
      <c r="F47" s="232">
        <f>Расшифровка!O37</f>
        <v>137953.86000000002</v>
      </c>
      <c r="G47" s="232"/>
      <c r="H47" s="232"/>
      <c r="I47" s="232"/>
      <c r="J47" s="232">
        <f>Расшифровка!AG37</f>
        <v>167550</v>
      </c>
      <c r="K47" s="232">
        <f>Расшифровка!AD37</f>
        <v>38000</v>
      </c>
      <c r="L47" s="232"/>
    </row>
    <row r="48" spans="1:12" ht="64.5" customHeight="1" x14ac:dyDescent="0.25">
      <c r="A48" s="3" t="s">
        <v>118</v>
      </c>
      <c r="B48" s="2" t="s">
        <v>119</v>
      </c>
      <c r="C48" s="2" t="s">
        <v>120</v>
      </c>
      <c r="D48" s="2" t="s">
        <v>29</v>
      </c>
      <c r="E48" s="232">
        <f t="shared" si="1"/>
        <v>276557</v>
      </c>
      <c r="F48" s="232">
        <f>Расшифровка!O38</f>
        <v>27077</v>
      </c>
      <c r="G48" s="232"/>
      <c r="H48" s="232"/>
      <c r="I48" s="232"/>
      <c r="J48" s="232">
        <f>Расшифровка!AG38</f>
        <v>1400</v>
      </c>
      <c r="K48" s="232">
        <f>Расшифровка!AD38</f>
        <v>248080</v>
      </c>
      <c r="L48" s="232"/>
    </row>
    <row r="49" spans="1:12" ht="129" customHeight="1" x14ac:dyDescent="0.25">
      <c r="A49" s="3" t="s">
        <v>121</v>
      </c>
      <c r="B49" s="2" t="s">
        <v>122</v>
      </c>
      <c r="C49" s="2" t="s">
        <v>123</v>
      </c>
      <c r="D49" s="2" t="s">
        <v>29</v>
      </c>
      <c r="E49" s="232">
        <f t="shared" si="1"/>
        <v>40774323.624839999</v>
      </c>
      <c r="F49" s="232">
        <f>Расшифровка!O46</f>
        <v>16777510.06484</v>
      </c>
      <c r="G49" s="232"/>
      <c r="H49" s="232">
        <f>Расшифровка!W46</f>
        <v>0</v>
      </c>
      <c r="I49" s="232"/>
      <c r="J49" s="232">
        <f>Расшифровка!AG46</f>
        <v>10821000</v>
      </c>
      <c r="K49" s="232">
        <f>Расшифровка!AD46</f>
        <v>13175813.560000001</v>
      </c>
      <c r="L49" s="232">
        <f>Расшифровка!Z46</f>
        <v>311135.56</v>
      </c>
    </row>
    <row r="50" spans="1:12" ht="48.75" customHeight="1" x14ac:dyDescent="0.25">
      <c r="A50" s="3" t="s">
        <v>124</v>
      </c>
      <c r="B50" s="2" t="s">
        <v>125</v>
      </c>
      <c r="C50" s="2" t="s">
        <v>126</v>
      </c>
      <c r="D50" s="2" t="s">
        <v>29</v>
      </c>
      <c r="E50" s="232">
        <f t="shared" si="1"/>
        <v>791885.02</v>
      </c>
      <c r="F50" s="232"/>
      <c r="G50" s="232"/>
      <c r="H50" s="232">
        <f>Расшифровка!P92</f>
        <v>791885.02</v>
      </c>
      <c r="I50" s="232"/>
      <c r="J50" s="232"/>
      <c r="K50" s="232"/>
      <c r="L50" s="232"/>
    </row>
    <row r="51" spans="1:12" ht="96.75" customHeight="1" x14ac:dyDescent="0.25">
      <c r="A51" s="3" t="s">
        <v>127</v>
      </c>
      <c r="B51" s="2" t="s">
        <v>128</v>
      </c>
      <c r="C51" s="2" t="s">
        <v>129</v>
      </c>
      <c r="D51" s="2" t="s">
        <v>29</v>
      </c>
      <c r="E51" s="232">
        <f t="shared" si="1"/>
        <v>791885.02</v>
      </c>
      <c r="F51" s="232"/>
      <c r="G51" s="232"/>
      <c r="H51" s="232">
        <f>Расшифровка!P93</f>
        <v>791885.02</v>
      </c>
      <c r="I51" s="232"/>
      <c r="J51" s="232"/>
      <c r="K51" s="232"/>
      <c r="L51" s="232"/>
    </row>
    <row r="52" spans="1:12" ht="36.75" customHeight="1" x14ac:dyDescent="0.25">
      <c r="A52" s="3" t="s">
        <v>130</v>
      </c>
      <c r="B52" s="2" t="s">
        <v>131</v>
      </c>
      <c r="C52" s="2" t="s">
        <v>132</v>
      </c>
      <c r="D52" s="2" t="s">
        <v>29</v>
      </c>
      <c r="E52" s="232">
        <f t="shared" si="1"/>
        <v>1536055</v>
      </c>
      <c r="F52" s="232">
        <f>Расшифровка!O94</f>
        <v>742415</v>
      </c>
      <c r="G52" s="232"/>
      <c r="H52" s="232"/>
      <c r="I52" s="232"/>
      <c r="J52" s="232">
        <f>Расшифровка!AG94</f>
        <v>534000</v>
      </c>
      <c r="K52" s="232">
        <f>Расшифровка!AD94</f>
        <v>259640</v>
      </c>
      <c r="L52" s="232"/>
    </row>
    <row r="53" spans="1:12" ht="48.75" customHeight="1" x14ac:dyDescent="0.25">
      <c r="A53" s="3" t="s">
        <v>133</v>
      </c>
      <c r="B53" s="2" t="s">
        <v>134</v>
      </c>
      <c r="C53" s="2" t="s">
        <v>135</v>
      </c>
      <c r="D53" s="2" t="s">
        <v>29</v>
      </c>
      <c r="E53" s="232">
        <f t="shared" si="1"/>
        <v>1276415</v>
      </c>
      <c r="F53" s="232">
        <f>Расшифровка!O95+Расшифровка!O96</f>
        <v>742415</v>
      </c>
      <c r="G53" s="232"/>
      <c r="H53" s="232"/>
      <c r="I53" s="232"/>
      <c r="J53" s="232">
        <f>Расшифровка!AG95+Расшифровка!AG96</f>
        <v>534000</v>
      </c>
      <c r="K53" s="232">
        <f>Расшифровка!AD95+Расшифровка!AD96</f>
        <v>0</v>
      </c>
      <c r="L53" s="232"/>
    </row>
    <row r="54" spans="1:12" ht="108" customHeight="1" x14ac:dyDescent="0.25">
      <c r="A54" s="3" t="s">
        <v>136</v>
      </c>
      <c r="B54" s="2" t="s">
        <v>137</v>
      </c>
      <c r="C54" s="2" t="s">
        <v>138</v>
      </c>
      <c r="D54" s="2" t="s">
        <v>29</v>
      </c>
      <c r="E54" s="232">
        <f t="shared" si="1"/>
        <v>85680</v>
      </c>
      <c r="F54" s="232"/>
      <c r="G54" s="232"/>
      <c r="H54" s="232"/>
      <c r="I54" s="232"/>
      <c r="J54" s="232"/>
      <c r="K54" s="232">
        <f>Расшифровка!AD97</f>
        <v>85680</v>
      </c>
      <c r="L54" s="232"/>
    </row>
    <row r="55" spans="1:12" ht="63.75" customHeight="1" x14ac:dyDescent="0.25">
      <c r="A55" s="3" t="s">
        <v>139</v>
      </c>
      <c r="B55" s="2" t="s">
        <v>140</v>
      </c>
      <c r="C55" s="2" t="s">
        <v>141</v>
      </c>
      <c r="D55" s="2" t="s">
        <v>29</v>
      </c>
      <c r="E55" s="232">
        <f t="shared" si="1"/>
        <v>173960</v>
      </c>
      <c r="F55" s="232"/>
      <c r="G55" s="232"/>
      <c r="H55" s="232"/>
      <c r="I55" s="232"/>
      <c r="J55" s="232"/>
      <c r="K55" s="232">
        <f>Расшифровка!AD98+Расшифровка!AD99+Расшифровка!AD100+Расшифровка!AD101+Расшифровка!AD102+Расшифровка!AD103</f>
        <v>173960</v>
      </c>
      <c r="L55" s="232"/>
    </row>
    <row r="56" spans="1:12" ht="50.25" customHeight="1" x14ac:dyDescent="0.25">
      <c r="A56" s="3" t="s">
        <v>142</v>
      </c>
      <c r="B56" s="2" t="s">
        <v>143</v>
      </c>
      <c r="C56" s="2" t="s">
        <v>29</v>
      </c>
      <c r="D56" s="2" t="s">
        <v>29</v>
      </c>
      <c r="E56" s="232"/>
      <c r="F56" s="232"/>
      <c r="G56" s="232"/>
      <c r="H56" s="232"/>
      <c r="I56" s="232"/>
      <c r="J56" s="232"/>
      <c r="K56" s="232"/>
      <c r="L56" s="232"/>
    </row>
    <row r="57" spans="1:12" ht="128.25" customHeight="1" x14ac:dyDescent="0.25">
      <c r="A57" s="3" t="s">
        <v>144</v>
      </c>
      <c r="B57" s="2" t="s">
        <v>145</v>
      </c>
      <c r="C57" s="2" t="s">
        <v>146</v>
      </c>
      <c r="D57" s="2" t="s">
        <v>29</v>
      </c>
      <c r="E57" s="232"/>
      <c r="F57" s="232"/>
      <c r="G57" s="232"/>
      <c r="H57" s="232"/>
      <c r="I57" s="232"/>
      <c r="J57" s="232"/>
      <c r="K57" s="232"/>
      <c r="L57" s="232"/>
    </row>
    <row r="58" spans="1:12" ht="54" customHeight="1" x14ac:dyDescent="0.25">
      <c r="A58" s="3" t="s">
        <v>147</v>
      </c>
      <c r="B58" s="2" t="s">
        <v>148</v>
      </c>
      <c r="C58" s="2" t="s">
        <v>29</v>
      </c>
      <c r="D58" s="2" t="s">
        <v>29</v>
      </c>
      <c r="E58" s="232">
        <f t="shared" ref="E58:E81" si="2">F58+H58+J58+K58</f>
        <v>137851066.84</v>
      </c>
      <c r="F58" s="232">
        <f>Расшифровка!O53</f>
        <v>11857615.23</v>
      </c>
      <c r="G58" s="232"/>
      <c r="H58" s="232">
        <f>Расшифровка!W53</f>
        <v>50214704.82</v>
      </c>
      <c r="I58" s="232"/>
      <c r="J58" s="232">
        <f>Расшифровка!AG53</f>
        <v>23885927.48</v>
      </c>
      <c r="K58" s="232">
        <f>Расшифровка!AD53</f>
        <v>51892819.310000002</v>
      </c>
      <c r="L58" s="232">
        <f>Расшифровка!Z53+Расшифровка!AB53</f>
        <v>14263915.35</v>
      </c>
    </row>
    <row r="59" spans="1:12" ht="95.25" customHeight="1" x14ac:dyDescent="0.25">
      <c r="A59" s="3" t="s">
        <v>151</v>
      </c>
      <c r="B59" s="2" t="s">
        <v>152</v>
      </c>
      <c r="C59" s="2" t="s">
        <v>153</v>
      </c>
      <c r="D59" s="2" t="s">
        <v>29</v>
      </c>
      <c r="E59" s="232">
        <f t="shared" si="2"/>
        <v>4656115.5</v>
      </c>
      <c r="F59" s="232">
        <f>Расшифровка!O54</f>
        <v>0</v>
      </c>
      <c r="G59" s="232"/>
      <c r="H59" s="232">
        <f>Расшифровка!V54</f>
        <v>586567.5</v>
      </c>
      <c r="I59" s="232"/>
      <c r="J59" s="232"/>
      <c r="K59" s="232">
        <f>Расшифровка!AD54</f>
        <v>4069548</v>
      </c>
      <c r="L59" s="232"/>
    </row>
    <row r="60" spans="1:12" ht="39" customHeight="1" x14ac:dyDescent="0.25">
      <c r="A60" s="3" t="s">
        <v>155</v>
      </c>
      <c r="B60" s="2" t="s">
        <v>156</v>
      </c>
      <c r="C60" s="2" t="s">
        <v>153</v>
      </c>
      <c r="D60" s="2" t="s">
        <v>157</v>
      </c>
      <c r="E60" s="232">
        <f t="shared" si="2"/>
        <v>2779315.5</v>
      </c>
      <c r="F60" s="232">
        <f>Расшифровка!O55</f>
        <v>0</v>
      </c>
      <c r="G60" s="232"/>
      <c r="H60" s="232">
        <f>Расшифровка!V55</f>
        <v>586567.5</v>
      </c>
      <c r="I60" s="232"/>
      <c r="J60" s="232"/>
      <c r="K60" s="232">
        <f>Расшифровка!AD55</f>
        <v>2192748</v>
      </c>
      <c r="L60" s="232"/>
    </row>
    <row r="61" spans="1:12" ht="36" customHeight="1" x14ac:dyDescent="0.25">
      <c r="A61" s="3" t="s">
        <v>158</v>
      </c>
      <c r="B61" s="2" t="s">
        <v>159</v>
      </c>
      <c r="C61" s="2" t="s">
        <v>153</v>
      </c>
      <c r="D61" s="2" t="s">
        <v>150</v>
      </c>
      <c r="E61" s="232">
        <f t="shared" si="2"/>
        <v>1876800</v>
      </c>
      <c r="F61" s="232">
        <f>Расшифровка!O56</f>
        <v>0</v>
      </c>
      <c r="G61" s="232"/>
      <c r="H61" s="232"/>
      <c r="I61" s="232"/>
      <c r="J61" s="232"/>
      <c r="K61" s="232">
        <f>Расшифровка!AD56</f>
        <v>1876800</v>
      </c>
      <c r="L61" s="232"/>
    </row>
    <row r="62" spans="1:12" ht="50.25" customHeight="1" x14ac:dyDescent="0.25">
      <c r="A62" s="3" t="s">
        <v>164</v>
      </c>
      <c r="B62" s="2" t="s">
        <v>165</v>
      </c>
      <c r="C62" s="2" t="s">
        <v>166</v>
      </c>
      <c r="D62" s="2" t="s">
        <v>29</v>
      </c>
      <c r="E62" s="232">
        <f t="shared" si="2"/>
        <v>125552243.77000001</v>
      </c>
      <c r="F62" s="232">
        <f>Расшифровка!O57</f>
        <v>8310175.6600000001</v>
      </c>
      <c r="G62" s="232"/>
      <c r="H62" s="232">
        <f>Расшифровка!W57</f>
        <v>49628137.32</v>
      </c>
      <c r="I62" s="232"/>
      <c r="J62" s="232">
        <f>Расшифровка!AG57</f>
        <v>21420927.48</v>
      </c>
      <c r="K62" s="232">
        <f>Расшифровка!AD57</f>
        <v>46193003.310000002</v>
      </c>
      <c r="L62" s="232">
        <f>Расшифровка!Z57+Расшифровка!AB57</f>
        <v>14263915.35</v>
      </c>
    </row>
    <row r="63" spans="1:12" ht="69" customHeight="1" x14ac:dyDescent="0.25">
      <c r="A63" s="3" t="s">
        <v>167</v>
      </c>
      <c r="B63" s="2" t="s">
        <v>168</v>
      </c>
      <c r="C63" s="2" t="s">
        <v>166</v>
      </c>
      <c r="D63" s="2" t="s">
        <v>169</v>
      </c>
      <c r="E63" s="232">
        <f t="shared" si="2"/>
        <v>206882.8</v>
      </c>
      <c r="F63" s="232">
        <f>Расшифровка!O58</f>
        <v>53482.8</v>
      </c>
      <c r="G63" s="232"/>
      <c r="H63" s="232"/>
      <c r="I63" s="232"/>
      <c r="J63" s="232">
        <f>Расшифровка!AG58</f>
        <v>153400</v>
      </c>
      <c r="K63" s="232">
        <f>Расшифровка!AD58</f>
        <v>0</v>
      </c>
      <c r="L63" s="232"/>
    </row>
    <row r="64" spans="1:12" ht="36" customHeight="1" x14ac:dyDescent="0.25">
      <c r="A64" s="3" t="s">
        <v>170</v>
      </c>
      <c r="B64" s="2" t="s">
        <v>171</v>
      </c>
      <c r="C64" s="2" t="s">
        <v>166</v>
      </c>
      <c r="D64" s="2" t="s">
        <v>172</v>
      </c>
      <c r="E64" s="232">
        <f t="shared" si="2"/>
        <v>14153529.08</v>
      </c>
      <c r="F64" s="232">
        <f>Расшифровка!O59+Расшифровка!O60+Расшифровка!O62+Расшифровка!O65+Расшифровка!O68+Расшифровка!O73</f>
        <v>3503409.8</v>
      </c>
      <c r="G64" s="232"/>
      <c r="H64" s="232"/>
      <c r="I64" s="232"/>
      <c r="J64" s="232">
        <f>Расшифровка!AG59+Расшифровка!AG60+Расшифровка!AG62+Расшифровка!AG65+Расшифровка!AG68+Расшифровка!AG73</f>
        <v>5380355</v>
      </c>
      <c r="K64" s="232">
        <f>Расшифровка!AD59+Расшифровка!AD60+Расшифровка!AD62+Расшифровка!AD65+Расшифровка!AD68+Расшифровка!AD73</f>
        <v>5269764.2799999993</v>
      </c>
      <c r="L64" s="232"/>
    </row>
    <row r="65" spans="1:12" ht="27.75" customHeight="1" x14ac:dyDescent="0.25">
      <c r="A65" s="3" t="s">
        <v>173</v>
      </c>
      <c r="B65" s="2" t="s">
        <v>174</v>
      </c>
      <c r="C65" s="2" t="s">
        <v>166</v>
      </c>
      <c r="D65" s="2" t="s">
        <v>175</v>
      </c>
      <c r="E65" s="232">
        <f t="shared" si="2"/>
        <v>543387</v>
      </c>
      <c r="F65" s="232">
        <f>Расшифровка!O59</f>
        <v>50000</v>
      </c>
      <c r="G65" s="232"/>
      <c r="H65" s="232"/>
      <c r="I65" s="232"/>
      <c r="J65" s="232">
        <f>Расшифровка!AG59</f>
        <v>337290</v>
      </c>
      <c r="K65" s="232">
        <f>Расшифровка!AD59</f>
        <v>156097</v>
      </c>
      <c r="L65" s="232"/>
    </row>
    <row r="66" spans="1:12" ht="21" customHeight="1" x14ac:dyDescent="0.25">
      <c r="A66" s="2" t="s">
        <v>245</v>
      </c>
      <c r="B66" s="2" t="s">
        <v>177</v>
      </c>
      <c r="C66" s="2" t="s">
        <v>166</v>
      </c>
      <c r="D66" s="2" t="s">
        <v>154</v>
      </c>
      <c r="E66" s="232">
        <f t="shared" si="2"/>
        <v>111570</v>
      </c>
      <c r="F66" s="232">
        <f>Расшифровка!O60</f>
        <v>13000</v>
      </c>
      <c r="G66" s="232"/>
      <c r="H66" s="232"/>
      <c r="I66" s="232"/>
      <c r="J66" s="232">
        <f>Расшифровка!AG60</f>
        <v>7165</v>
      </c>
      <c r="K66" s="232">
        <f>Расшифровка!AD60</f>
        <v>91405</v>
      </c>
      <c r="L66" s="232"/>
    </row>
    <row r="67" spans="1:12" ht="25.5" customHeight="1" x14ac:dyDescent="0.25">
      <c r="A67" s="2" t="s">
        <v>246</v>
      </c>
      <c r="B67" s="2" t="s">
        <v>179</v>
      </c>
      <c r="C67" s="2" t="s">
        <v>166</v>
      </c>
      <c r="D67" s="2" t="s">
        <v>180</v>
      </c>
      <c r="E67" s="232">
        <f t="shared" si="2"/>
        <v>960989.91999999993</v>
      </c>
      <c r="F67" s="232">
        <f>Расшифровка!O62</f>
        <v>510124.92</v>
      </c>
      <c r="G67" s="232"/>
      <c r="H67" s="232"/>
      <c r="I67" s="232"/>
      <c r="J67" s="232">
        <f>Расшифровка!AG62</f>
        <v>408000</v>
      </c>
      <c r="K67" s="232">
        <f>Расшифровка!AD62</f>
        <v>42865</v>
      </c>
      <c r="L67" s="232"/>
    </row>
    <row r="68" spans="1:12" ht="31.5" customHeight="1" x14ac:dyDescent="0.25">
      <c r="A68" s="2" t="s">
        <v>247</v>
      </c>
      <c r="B68" s="2" t="s">
        <v>182</v>
      </c>
      <c r="C68" s="2" t="s">
        <v>166</v>
      </c>
      <c r="D68" s="2" t="s">
        <v>157</v>
      </c>
      <c r="E68" s="232">
        <f t="shared" si="2"/>
        <v>5938198.3499999996</v>
      </c>
      <c r="F68" s="232">
        <f>Расшифровка!O65</f>
        <v>540898.35</v>
      </c>
      <c r="G68" s="232"/>
      <c r="H68" s="232"/>
      <c r="I68" s="232"/>
      <c r="J68" s="232">
        <f>Расшифровка!AG65</f>
        <v>3210800</v>
      </c>
      <c r="K68" s="232">
        <f>Расшифровка!AD65</f>
        <v>2186500</v>
      </c>
      <c r="L68" s="232"/>
    </row>
    <row r="69" spans="1:12" ht="24" customHeight="1" x14ac:dyDescent="0.25">
      <c r="A69" s="2" t="s">
        <v>248</v>
      </c>
      <c r="B69" s="2" t="s">
        <v>184</v>
      </c>
      <c r="C69" s="2" t="s">
        <v>166</v>
      </c>
      <c r="D69" s="2" t="s">
        <v>150</v>
      </c>
      <c r="E69" s="232">
        <f t="shared" si="2"/>
        <v>6566188.4100000001</v>
      </c>
      <c r="F69" s="232">
        <f>Расшифровка!O68</f>
        <v>2375561.13</v>
      </c>
      <c r="G69" s="232"/>
      <c r="H69" s="232"/>
      <c r="I69" s="232"/>
      <c r="J69" s="232">
        <f>Расшифровка!AG68</f>
        <v>1404100</v>
      </c>
      <c r="K69" s="232">
        <f>Расшифровка!AD68</f>
        <v>2786527.28</v>
      </c>
      <c r="L69" s="232"/>
    </row>
    <row r="70" spans="1:12" ht="23.25" customHeight="1" x14ac:dyDescent="0.25">
      <c r="A70" s="2" t="s">
        <v>249</v>
      </c>
      <c r="B70" s="2" t="s">
        <v>186</v>
      </c>
      <c r="C70" s="2" t="s">
        <v>166</v>
      </c>
      <c r="D70" s="2" t="s">
        <v>187</v>
      </c>
      <c r="E70" s="232">
        <f t="shared" si="2"/>
        <v>33195.4</v>
      </c>
      <c r="F70" s="232">
        <f>Расшифровка!O73</f>
        <v>13825.4</v>
      </c>
      <c r="G70" s="232"/>
      <c r="H70" s="232"/>
      <c r="I70" s="232"/>
      <c r="J70" s="232">
        <f>Расшифровка!AG73</f>
        <v>13000</v>
      </c>
      <c r="K70" s="232">
        <f>Расшифровка!AD73</f>
        <v>6370</v>
      </c>
      <c r="L70" s="232"/>
    </row>
    <row r="71" spans="1:12" ht="54" customHeight="1" x14ac:dyDescent="0.25">
      <c r="A71" s="3" t="s">
        <v>160</v>
      </c>
      <c r="B71" s="2" t="s">
        <v>188</v>
      </c>
      <c r="C71" s="2" t="s">
        <v>166</v>
      </c>
      <c r="D71" s="2" t="s">
        <v>161</v>
      </c>
      <c r="E71" s="232">
        <f t="shared" si="2"/>
        <v>71507137.189999998</v>
      </c>
      <c r="F71" s="232">
        <f>Расшифровка!O75</f>
        <v>2399530.61</v>
      </c>
      <c r="G71" s="232"/>
      <c r="H71" s="232">
        <f>Расшифровка!W77</f>
        <v>49628137.32</v>
      </c>
      <c r="I71" s="232"/>
      <c r="J71" s="232">
        <f>Расшифровка!AG75</f>
        <v>3753000</v>
      </c>
      <c r="K71" s="232">
        <f>Расшифровка!AD75</f>
        <v>15726469.26</v>
      </c>
      <c r="L71" s="232">
        <f>Расшифровка!Z75+Расшифровка!AB75</f>
        <v>13439469.26</v>
      </c>
    </row>
    <row r="72" spans="1:12" ht="58.5" customHeight="1" x14ac:dyDescent="0.25">
      <c r="A72" s="3" t="s">
        <v>189</v>
      </c>
      <c r="B72" s="2" t="s">
        <v>190</v>
      </c>
      <c r="C72" s="2" t="s">
        <v>166</v>
      </c>
      <c r="D72" s="2" t="s">
        <v>129</v>
      </c>
      <c r="E72" s="232">
        <f t="shared" si="2"/>
        <v>39672484.700000003</v>
      </c>
      <c r="F72" s="232">
        <f>Расшифровка!O79</f>
        <v>2353752.4499999997</v>
      </c>
      <c r="G72" s="232"/>
      <c r="H72" s="232"/>
      <c r="I72" s="232"/>
      <c r="J72" s="232">
        <f>Расшифровка!AG79</f>
        <v>12134172.48</v>
      </c>
      <c r="K72" s="232">
        <f>Расшифровка!AD79</f>
        <v>25184559.77</v>
      </c>
      <c r="L72" s="232">
        <f>Расшифровка!Z79+Расшифровка!AB79</f>
        <v>662918.81000000006</v>
      </c>
    </row>
    <row r="73" spans="1:12" ht="95.25" customHeight="1" x14ac:dyDescent="0.25">
      <c r="A73" s="3" t="s">
        <v>191</v>
      </c>
      <c r="B73" s="2" t="s">
        <v>192</v>
      </c>
      <c r="C73" s="2" t="s">
        <v>166</v>
      </c>
      <c r="D73" s="2" t="s">
        <v>193</v>
      </c>
      <c r="E73" s="232">
        <f t="shared" si="2"/>
        <v>35166463.649999999</v>
      </c>
      <c r="F73" s="232">
        <f>Расшифровка!O80+Расшифровка!O81</f>
        <v>1777946.4</v>
      </c>
      <c r="G73" s="232"/>
      <c r="H73" s="232"/>
      <c r="I73" s="232"/>
      <c r="J73" s="232">
        <f>Расшифровка!AG80+Расшифровка!AG81</f>
        <v>9191922.4800000004</v>
      </c>
      <c r="K73" s="232">
        <f>Расшифровка!AD80+Расшифровка!AD81</f>
        <v>24196594.77</v>
      </c>
      <c r="L73" s="232">
        <f>Расшифровка!Z80</f>
        <v>644693.81000000006</v>
      </c>
    </row>
    <row r="74" spans="1:12" ht="47.25" customHeight="1" x14ac:dyDescent="0.25">
      <c r="A74" s="3" t="s">
        <v>194</v>
      </c>
      <c r="B74" s="2" t="s">
        <v>195</v>
      </c>
      <c r="C74" s="2" t="s">
        <v>166</v>
      </c>
      <c r="D74" s="2" t="s">
        <v>196</v>
      </c>
      <c r="E74" s="232">
        <f t="shared" si="2"/>
        <v>2026350</v>
      </c>
      <c r="F74" s="232">
        <f>Расшифровка!O82</f>
        <v>0</v>
      </c>
      <c r="G74" s="232"/>
      <c r="H74" s="232"/>
      <c r="I74" s="232"/>
      <c r="J74" s="232">
        <f>Расшифровка!AG82</f>
        <v>1989350</v>
      </c>
      <c r="K74" s="232">
        <f>Расшифровка!AD82</f>
        <v>37000</v>
      </c>
      <c r="L74" s="232"/>
    </row>
    <row r="75" spans="1:12" ht="50.25" customHeight="1" x14ac:dyDescent="0.25">
      <c r="A75" s="3" t="s">
        <v>197</v>
      </c>
      <c r="B75" s="2" t="s">
        <v>198</v>
      </c>
      <c r="C75" s="2" t="s">
        <v>166</v>
      </c>
      <c r="D75" s="2" t="s">
        <v>199</v>
      </c>
      <c r="E75" s="232">
        <f t="shared" si="2"/>
        <v>221882</v>
      </c>
      <c r="F75" s="232">
        <f>Расшифровка!O85</f>
        <v>139682</v>
      </c>
      <c r="G75" s="232"/>
      <c r="H75" s="232"/>
      <c r="I75" s="232"/>
      <c r="J75" s="232">
        <f>Расшифровка!AG85</f>
        <v>0</v>
      </c>
      <c r="K75" s="232">
        <f>Расшифровка!AD85</f>
        <v>82200</v>
      </c>
      <c r="L75" s="232"/>
    </row>
    <row r="76" spans="1:12" ht="51" customHeight="1" x14ac:dyDescent="0.25">
      <c r="A76" s="3" t="s">
        <v>200</v>
      </c>
      <c r="B76" s="2" t="s">
        <v>201</v>
      </c>
      <c r="C76" s="2" t="s">
        <v>166</v>
      </c>
      <c r="D76" s="2" t="s">
        <v>162</v>
      </c>
      <c r="E76" s="232">
        <f t="shared" si="2"/>
        <v>121460</v>
      </c>
      <c r="F76" s="232">
        <f>Расшифровка!O86</f>
        <v>11760</v>
      </c>
      <c r="G76" s="232"/>
      <c r="H76" s="232"/>
      <c r="I76" s="232"/>
      <c r="J76" s="232">
        <f>Расшифровка!AG86</f>
        <v>92900</v>
      </c>
      <c r="K76" s="232">
        <f>Расшифровка!AD86</f>
        <v>16800</v>
      </c>
      <c r="L76" s="232"/>
    </row>
    <row r="77" spans="1:12" ht="45" customHeight="1" x14ac:dyDescent="0.25">
      <c r="A77" s="3" t="s">
        <v>202</v>
      </c>
      <c r="B77" s="2" t="s">
        <v>203</v>
      </c>
      <c r="C77" s="2" t="s">
        <v>166</v>
      </c>
      <c r="D77" s="2" t="s">
        <v>204</v>
      </c>
      <c r="E77" s="232">
        <f t="shared" si="2"/>
        <v>116905.06</v>
      </c>
      <c r="F77" s="232">
        <f>Расшифровка!O83</f>
        <v>2805.06</v>
      </c>
      <c r="G77" s="232"/>
      <c r="H77" s="232"/>
      <c r="I77" s="232"/>
      <c r="J77" s="232">
        <f>Расшифровка!AG83</f>
        <v>9100</v>
      </c>
      <c r="K77" s="232">
        <f>Расшифровка!AD83</f>
        <v>105000</v>
      </c>
      <c r="L77" s="232"/>
    </row>
    <row r="78" spans="1:12" ht="53.25" customHeight="1" x14ac:dyDescent="0.25">
      <c r="A78" s="3" t="s">
        <v>205</v>
      </c>
      <c r="B78" s="2" t="s">
        <v>206</v>
      </c>
      <c r="C78" s="2" t="s">
        <v>166</v>
      </c>
      <c r="D78" s="2" t="s">
        <v>163</v>
      </c>
      <c r="E78" s="232">
        <f t="shared" si="2"/>
        <v>1076783.99</v>
      </c>
      <c r="F78" s="232">
        <f>Расшифровка!O87</f>
        <v>421558.99</v>
      </c>
      <c r="G78" s="232"/>
      <c r="H78" s="232"/>
      <c r="I78" s="232"/>
      <c r="J78" s="232">
        <f>Расшифровка!AG84</f>
        <v>0</v>
      </c>
      <c r="K78" s="232">
        <f>Расшифровка!AD84+Расшифровка!AD87</f>
        <v>655225</v>
      </c>
      <c r="L78" s="232"/>
    </row>
    <row r="79" spans="1:12" ht="86.25" customHeight="1" x14ac:dyDescent="0.25">
      <c r="A79" s="3" t="s">
        <v>207</v>
      </c>
      <c r="B79" s="2" t="s">
        <v>208</v>
      </c>
      <c r="C79" s="2" t="s">
        <v>166</v>
      </c>
      <c r="D79" s="2" t="s">
        <v>209</v>
      </c>
      <c r="E79" s="232">
        <f t="shared" si="2"/>
        <v>54000</v>
      </c>
      <c r="F79" s="232">
        <f>Расшифровка!O89</f>
        <v>0</v>
      </c>
      <c r="G79" s="232"/>
      <c r="H79" s="232"/>
      <c r="I79" s="232"/>
      <c r="J79" s="232">
        <f>Расшифровка!AG89</f>
        <v>0</v>
      </c>
      <c r="K79" s="232">
        <f>Расшифровка!AD89</f>
        <v>54000</v>
      </c>
      <c r="L79" s="232"/>
    </row>
    <row r="80" spans="1:12" ht="45" customHeight="1" x14ac:dyDescent="0.25">
      <c r="A80" s="3" t="s">
        <v>250</v>
      </c>
      <c r="B80" s="2" t="s">
        <v>221</v>
      </c>
      <c r="C80" s="2" t="s">
        <v>29</v>
      </c>
      <c r="D80" s="2" t="s">
        <v>29</v>
      </c>
      <c r="E80" s="232">
        <f t="shared" si="2"/>
        <v>46988939.009999998</v>
      </c>
      <c r="F80" s="232"/>
      <c r="G80" s="232"/>
      <c r="H80" s="232">
        <f>Расшифровка!R7</f>
        <v>46988939.009999998</v>
      </c>
      <c r="I80" s="232"/>
      <c r="J80" s="232"/>
      <c r="K80" s="232"/>
      <c r="L80" s="232"/>
    </row>
    <row r="81" spans="1:12" ht="45" customHeight="1" x14ac:dyDescent="0.25">
      <c r="A81" s="3" t="s">
        <v>251</v>
      </c>
      <c r="B81" s="2" t="s">
        <v>223</v>
      </c>
      <c r="C81" s="2" t="s">
        <v>224</v>
      </c>
      <c r="D81" s="2" t="s">
        <v>29</v>
      </c>
      <c r="E81" s="232">
        <f t="shared" si="2"/>
        <v>46988939.009999998</v>
      </c>
      <c r="F81" s="232"/>
      <c r="G81" s="232"/>
      <c r="H81" s="232">
        <f>H80</f>
        <v>46988939.009999998</v>
      </c>
      <c r="I81" s="232"/>
      <c r="J81" s="232"/>
      <c r="K81" s="232"/>
      <c r="L81" s="232"/>
    </row>
  </sheetData>
  <mergeCells count="16">
    <mergeCell ref="A1:L1"/>
    <mergeCell ref="K5"/>
    <mergeCell ref="L5"/>
    <mergeCell ref="K4:L4"/>
    <mergeCell ref="F3:L3"/>
    <mergeCell ref="E2:L2"/>
    <mergeCell ref="F4:F5"/>
    <mergeCell ref="G4:G5"/>
    <mergeCell ref="H4:H5"/>
    <mergeCell ref="I4:I5"/>
    <mergeCell ref="J4:J5"/>
    <mergeCell ref="A2:A5"/>
    <mergeCell ref="B2:B5"/>
    <mergeCell ref="C2:C5"/>
    <mergeCell ref="D2:D5"/>
    <mergeCell ref="E3:E5"/>
  </mergeCells>
  <pageMargins left="0.75" right="0.75" top="1" bottom="1" header="0.5" footer="0.5"/>
  <pageSetup paperSize="9" scale="63" fitToHeight="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opLeftCell="B1" zoomScale="73" zoomScaleNormal="73" workbookViewId="0">
      <pane xSplit="3" ySplit="3" topLeftCell="E4" activePane="bottomRight" state="frozen"/>
      <selection activeCell="B1" sqref="B1"/>
      <selection pane="topRight" activeCell="E1" sqref="E1"/>
      <selection pane="bottomLeft" activeCell="B4" sqref="B4"/>
      <selection pane="bottomRight" activeCell="G12" sqref="G12"/>
    </sheetView>
  </sheetViews>
  <sheetFormatPr defaultRowHeight="15" x14ac:dyDescent="0.25"/>
  <cols>
    <col min="1" max="1" width="10" customWidth="1"/>
    <col min="2" max="2" width="100" customWidth="1"/>
    <col min="3" max="4" width="12" customWidth="1"/>
    <col min="5" max="8" width="40" customWidth="1"/>
  </cols>
  <sheetData>
    <row r="1" spans="1:8" ht="45" customHeight="1" x14ac:dyDescent="0.25">
      <c r="A1" s="362" t="s">
        <v>252</v>
      </c>
      <c r="B1" s="363"/>
      <c r="C1" s="363"/>
      <c r="D1" s="363"/>
      <c r="E1" s="363"/>
      <c r="F1" s="363"/>
      <c r="G1" s="363"/>
      <c r="H1" s="364"/>
    </row>
    <row r="2" spans="1:8" ht="45" customHeight="1" x14ac:dyDescent="0.25">
      <c r="A2" s="362" t="s">
        <v>253</v>
      </c>
      <c r="B2" s="362" t="s">
        <v>18</v>
      </c>
      <c r="C2" s="362" t="s">
        <v>19</v>
      </c>
      <c r="D2" s="362" t="s">
        <v>254</v>
      </c>
      <c r="E2" s="362" t="s">
        <v>255</v>
      </c>
      <c r="F2" s="363"/>
      <c r="G2" s="363"/>
      <c r="H2" s="364"/>
    </row>
    <row r="3" spans="1:8" ht="45" customHeight="1" x14ac:dyDescent="0.25">
      <c r="A3" s="365"/>
      <c r="B3" s="365"/>
      <c r="C3" s="365"/>
      <c r="D3" s="365"/>
      <c r="E3" s="362" t="s">
        <v>465</v>
      </c>
      <c r="F3" s="362" t="s">
        <v>466</v>
      </c>
      <c r="G3" s="362" t="s">
        <v>467</v>
      </c>
      <c r="H3" s="362" t="s">
        <v>26</v>
      </c>
    </row>
    <row r="4" spans="1:8" ht="45" customHeight="1" x14ac:dyDescent="0.25">
      <c r="A4" s="3" t="s">
        <v>256</v>
      </c>
      <c r="B4" s="3" t="s">
        <v>257</v>
      </c>
      <c r="C4" s="3" t="s">
        <v>148</v>
      </c>
      <c r="D4" s="3" t="s">
        <v>29</v>
      </c>
      <c r="E4" s="232">
        <f>'Раздел 1'!E56</f>
        <v>137851066.84</v>
      </c>
      <c r="F4" s="232">
        <f>'Раздел 1'!F56</f>
        <v>36612122</v>
      </c>
      <c r="G4" s="232">
        <f>'Раздел 1'!G60</f>
        <v>38663422</v>
      </c>
      <c r="H4" s="232"/>
    </row>
    <row r="5" spans="1:8" ht="45" customHeight="1" x14ac:dyDescent="0.25">
      <c r="A5" s="3" t="s">
        <v>258</v>
      </c>
      <c r="B5" s="3" t="s">
        <v>259</v>
      </c>
      <c r="C5" s="3" t="s">
        <v>149</v>
      </c>
      <c r="D5" s="3" t="s">
        <v>29</v>
      </c>
      <c r="E5" s="232"/>
      <c r="F5" s="232"/>
      <c r="G5" s="232"/>
      <c r="H5" s="232"/>
    </row>
    <row r="6" spans="1:8" ht="45" customHeight="1" x14ac:dyDescent="0.25">
      <c r="A6" s="3" t="s">
        <v>260</v>
      </c>
      <c r="B6" s="3" t="s">
        <v>261</v>
      </c>
      <c r="C6" s="3" t="s">
        <v>152</v>
      </c>
      <c r="D6" s="3" t="s">
        <v>29</v>
      </c>
      <c r="E6" s="232"/>
      <c r="F6" s="232"/>
      <c r="G6" s="232"/>
      <c r="H6" s="232"/>
    </row>
    <row r="7" spans="1:8" ht="45" customHeight="1" x14ac:dyDescent="0.25">
      <c r="A7" s="3" t="s">
        <v>262</v>
      </c>
      <c r="B7" s="3" t="s">
        <v>263</v>
      </c>
      <c r="C7" s="3" t="s">
        <v>165</v>
      </c>
      <c r="D7" s="3" t="s">
        <v>29</v>
      </c>
      <c r="E7" s="232"/>
      <c r="F7" s="232"/>
      <c r="G7" s="232"/>
      <c r="H7" s="232"/>
    </row>
    <row r="8" spans="1:8" ht="45" customHeight="1" x14ac:dyDescent="0.25">
      <c r="A8" s="3" t="s">
        <v>264</v>
      </c>
      <c r="B8" s="239" t="s">
        <v>265</v>
      </c>
      <c r="C8" s="239" t="s">
        <v>210</v>
      </c>
      <c r="D8" s="239" t="s">
        <v>29</v>
      </c>
      <c r="E8" s="238">
        <v>57050782</v>
      </c>
      <c r="F8" s="238">
        <v>36612122</v>
      </c>
      <c r="G8" s="238">
        <v>38663422</v>
      </c>
      <c r="H8" s="238"/>
    </row>
    <row r="9" spans="1:8" ht="45" customHeight="1" x14ac:dyDescent="0.25">
      <c r="A9" s="239" t="s">
        <v>266</v>
      </c>
      <c r="B9" s="239" t="s">
        <v>267</v>
      </c>
      <c r="C9" s="239" t="s">
        <v>211</v>
      </c>
      <c r="D9" s="239" t="s">
        <v>29</v>
      </c>
      <c r="E9" s="238">
        <f>'Раздел 1.1'!F58</f>
        <v>11857615.23</v>
      </c>
      <c r="F9" s="238">
        <v>0</v>
      </c>
      <c r="G9" s="252">
        <v>0</v>
      </c>
      <c r="H9" s="238"/>
    </row>
    <row r="10" spans="1:8" ht="45" customHeight="1" x14ac:dyDescent="0.25">
      <c r="A10" s="3" t="s">
        <v>268</v>
      </c>
      <c r="B10" s="3" t="s">
        <v>269</v>
      </c>
      <c r="C10" s="3" t="s">
        <v>212</v>
      </c>
      <c r="D10" s="3" t="s">
        <v>29</v>
      </c>
      <c r="E10" s="232">
        <v>18686422</v>
      </c>
      <c r="F10" s="232">
        <v>0</v>
      </c>
      <c r="G10" s="253">
        <v>0</v>
      </c>
      <c r="H10" s="232"/>
    </row>
    <row r="11" spans="1:8" ht="45" customHeight="1" x14ac:dyDescent="0.25">
      <c r="A11" s="3" t="s">
        <v>270</v>
      </c>
      <c r="B11" s="3" t="s">
        <v>271</v>
      </c>
      <c r="C11" s="3" t="s">
        <v>213</v>
      </c>
      <c r="D11" s="3" t="s">
        <v>29</v>
      </c>
      <c r="E11" s="232">
        <v>0</v>
      </c>
      <c r="F11" s="232">
        <v>0</v>
      </c>
      <c r="G11" s="253">
        <v>0</v>
      </c>
      <c r="H11" s="232"/>
    </row>
    <row r="12" spans="1:8" s="240" customFormat="1" ht="45" customHeight="1" x14ac:dyDescent="0.25">
      <c r="A12" s="239" t="s">
        <v>272</v>
      </c>
      <c r="B12" s="239" t="s">
        <v>273</v>
      </c>
      <c r="C12" s="239" t="s">
        <v>214</v>
      </c>
      <c r="D12" s="239" t="s">
        <v>29</v>
      </c>
      <c r="E12" s="238">
        <f>'Раздел 1.1'!H58</f>
        <v>50214704.82</v>
      </c>
      <c r="F12" s="238">
        <v>0</v>
      </c>
      <c r="G12" s="252">
        <v>0</v>
      </c>
      <c r="H12" s="238"/>
    </row>
    <row r="13" spans="1:8" ht="45" customHeight="1" x14ac:dyDescent="0.25">
      <c r="A13" s="3" t="s">
        <v>274</v>
      </c>
      <c r="B13" s="3" t="s">
        <v>269</v>
      </c>
      <c r="C13" s="3" t="s">
        <v>275</v>
      </c>
      <c r="D13" s="3" t="s">
        <v>29</v>
      </c>
      <c r="E13" s="232">
        <f>E12</f>
        <v>50214704.82</v>
      </c>
      <c r="F13" s="232">
        <v>0</v>
      </c>
      <c r="G13" s="253">
        <v>0</v>
      </c>
      <c r="H13" s="232"/>
    </row>
    <row r="14" spans="1:8" ht="45" customHeight="1" x14ac:dyDescent="0.25">
      <c r="A14" s="3" t="s">
        <v>276</v>
      </c>
      <c r="B14" s="3" t="s">
        <v>271</v>
      </c>
      <c r="C14" s="3" t="s">
        <v>277</v>
      </c>
      <c r="D14" s="3" t="s">
        <v>29</v>
      </c>
      <c r="E14" s="232">
        <v>0</v>
      </c>
      <c r="F14" s="232">
        <v>0</v>
      </c>
      <c r="G14" s="253">
        <v>0</v>
      </c>
      <c r="H14" s="232"/>
    </row>
    <row r="15" spans="1:8" s="240" customFormat="1" ht="45" customHeight="1" x14ac:dyDescent="0.25">
      <c r="A15" s="239" t="s">
        <v>278</v>
      </c>
      <c r="B15" s="239" t="s">
        <v>279</v>
      </c>
      <c r="C15" s="239" t="s">
        <v>215</v>
      </c>
      <c r="D15" s="239" t="s">
        <v>29</v>
      </c>
      <c r="E15" s="238">
        <f>'Раздел 1.1'!I58</f>
        <v>0</v>
      </c>
      <c r="F15" s="238">
        <v>0</v>
      </c>
      <c r="G15" s="252">
        <v>0</v>
      </c>
      <c r="H15" s="238"/>
    </row>
    <row r="16" spans="1:8" s="240" customFormat="1" ht="45" customHeight="1" x14ac:dyDescent="0.25">
      <c r="A16" s="239" t="s">
        <v>280</v>
      </c>
      <c r="B16" s="239" t="s">
        <v>281</v>
      </c>
      <c r="C16" s="239" t="s">
        <v>216</v>
      </c>
      <c r="D16" s="239" t="s">
        <v>29</v>
      </c>
      <c r="E16" s="238">
        <f>Расшифровка!AG53</f>
        <v>23885927.48</v>
      </c>
      <c r="F16" s="238">
        <f>F17</f>
        <v>20238662</v>
      </c>
      <c r="G16" s="252">
        <f>G17</f>
        <v>21691838</v>
      </c>
      <c r="H16" s="238"/>
    </row>
    <row r="17" spans="1:8" ht="45" customHeight="1" x14ac:dyDescent="0.25">
      <c r="A17" s="3" t="s">
        <v>282</v>
      </c>
      <c r="B17" s="3" t="s">
        <v>269</v>
      </c>
      <c r="C17" s="3" t="s">
        <v>283</v>
      </c>
      <c r="D17" s="3" t="s">
        <v>29</v>
      </c>
      <c r="E17" s="232">
        <f>E16</f>
        <v>23885927.48</v>
      </c>
      <c r="F17" s="232">
        <v>20238662</v>
      </c>
      <c r="G17" s="253">
        <v>21691838</v>
      </c>
      <c r="H17" s="232"/>
    </row>
    <row r="18" spans="1:8" ht="45" customHeight="1" x14ac:dyDescent="0.25">
      <c r="A18" s="3" t="s">
        <v>284</v>
      </c>
      <c r="B18" s="3" t="s">
        <v>271</v>
      </c>
      <c r="C18" s="3" t="s">
        <v>285</v>
      </c>
      <c r="D18" s="3" t="s">
        <v>29</v>
      </c>
      <c r="E18" s="232"/>
      <c r="F18" s="232"/>
      <c r="G18" s="253"/>
      <c r="H18" s="232"/>
    </row>
    <row r="19" spans="1:8" s="240" customFormat="1" ht="45" customHeight="1" x14ac:dyDescent="0.25">
      <c r="A19" s="239" t="s">
        <v>286</v>
      </c>
      <c r="B19" s="239" t="s">
        <v>287</v>
      </c>
      <c r="C19" s="239" t="s">
        <v>288</v>
      </c>
      <c r="D19" s="239" t="s">
        <v>29</v>
      </c>
      <c r="E19" s="238">
        <f>'Раздел 1.1'!K58</f>
        <v>51892819.310000002</v>
      </c>
      <c r="F19" s="238">
        <f>F20</f>
        <v>16373460</v>
      </c>
      <c r="G19" s="238">
        <f>G20</f>
        <v>16373460</v>
      </c>
      <c r="H19" s="238"/>
    </row>
    <row r="20" spans="1:8" ht="45" customHeight="1" x14ac:dyDescent="0.25">
      <c r="A20" s="3" t="s">
        <v>289</v>
      </c>
      <c r="B20" s="3" t="s">
        <v>269</v>
      </c>
      <c r="C20" s="3" t="s">
        <v>290</v>
      </c>
      <c r="D20" s="3" t="s">
        <v>29</v>
      </c>
      <c r="E20" s="232">
        <v>16373460</v>
      </c>
      <c r="F20" s="232">
        <v>16373460</v>
      </c>
      <c r="G20" s="232">
        <v>16373460</v>
      </c>
      <c r="H20" s="232"/>
    </row>
    <row r="21" spans="1:8" ht="45" customHeight="1" x14ac:dyDescent="0.25">
      <c r="A21" s="3" t="s">
        <v>291</v>
      </c>
      <c r="B21" s="3" t="s">
        <v>271</v>
      </c>
      <c r="C21" s="3" t="s">
        <v>292</v>
      </c>
      <c r="D21" s="3" t="s">
        <v>29</v>
      </c>
      <c r="E21" s="232"/>
      <c r="F21" s="232">
        <v>0</v>
      </c>
      <c r="G21" s="253">
        <v>0</v>
      </c>
      <c r="H21" s="232"/>
    </row>
    <row r="22" spans="1:8" ht="45" customHeight="1" x14ac:dyDescent="0.25">
      <c r="A22" s="239" t="s">
        <v>293</v>
      </c>
      <c r="B22" s="239" t="s">
        <v>294</v>
      </c>
      <c r="C22" s="239" t="s">
        <v>217</v>
      </c>
      <c r="D22" s="239" t="s">
        <v>29</v>
      </c>
      <c r="E22" s="238">
        <f>E10+E13+E17+E20</f>
        <v>109160514.3</v>
      </c>
      <c r="F22" s="238">
        <f>F23+F24</f>
        <v>36612122</v>
      </c>
      <c r="G22" s="252">
        <f>G25</f>
        <v>38663422</v>
      </c>
      <c r="H22" s="238"/>
    </row>
    <row r="23" spans="1:8" s="240" customFormat="1" ht="45" customHeight="1" x14ac:dyDescent="0.25">
      <c r="A23" s="239" t="s">
        <v>295</v>
      </c>
      <c r="B23" s="239" t="s">
        <v>296</v>
      </c>
      <c r="C23" s="239" t="s">
        <v>218</v>
      </c>
      <c r="D23" s="239" t="s">
        <v>297</v>
      </c>
      <c r="E23" s="238">
        <f>E22</f>
        <v>109160514.3</v>
      </c>
      <c r="F23" s="232"/>
      <c r="G23" s="238"/>
      <c r="H23" s="238"/>
    </row>
    <row r="24" spans="1:8" ht="45" customHeight="1" x14ac:dyDescent="0.25">
      <c r="A24" s="3" t="s">
        <v>298</v>
      </c>
      <c r="B24" s="3" t="s">
        <v>296</v>
      </c>
      <c r="C24" s="3" t="s">
        <v>219</v>
      </c>
      <c r="D24" s="3" t="s">
        <v>299</v>
      </c>
      <c r="E24" s="232"/>
      <c r="F24" s="232">
        <v>36612122</v>
      </c>
      <c r="G24" s="232"/>
      <c r="H24" s="232"/>
    </row>
    <row r="25" spans="1:8" ht="45" customHeight="1" x14ac:dyDescent="0.25">
      <c r="A25" s="3" t="s">
        <v>300</v>
      </c>
      <c r="B25" s="3" t="s">
        <v>296</v>
      </c>
      <c r="C25" s="3" t="s">
        <v>301</v>
      </c>
      <c r="D25" s="3" t="s">
        <v>302</v>
      </c>
      <c r="E25" s="232"/>
      <c r="F25" s="232"/>
      <c r="G25" s="232">
        <v>38663422</v>
      </c>
      <c r="H25" s="232"/>
    </row>
    <row r="26" spans="1:8" s="240" customFormat="1" ht="45" customHeight="1" x14ac:dyDescent="0.25">
      <c r="A26" s="239" t="s">
        <v>303</v>
      </c>
      <c r="B26" s="239" t="s">
        <v>304</v>
      </c>
      <c r="C26" s="239" t="s">
        <v>305</v>
      </c>
      <c r="D26" s="239" t="s">
        <v>29</v>
      </c>
      <c r="E26" s="238">
        <f>E21</f>
        <v>0</v>
      </c>
      <c r="F26" s="238">
        <v>0</v>
      </c>
      <c r="G26" s="238">
        <f>G29</f>
        <v>0</v>
      </c>
      <c r="H26" s="238"/>
    </row>
    <row r="27" spans="1:8" ht="45" customHeight="1" x14ac:dyDescent="0.25">
      <c r="A27" s="3" t="s">
        <v>306</v>
      </c>
      <c r="B27" s="3" t="s">
        <v>296</v>
      </c>
      <c r="C27" s="3" t="s">
        <v>307</v>
      </c>
      <c r="D27" s="3" t="s">
        <v>297</v>
      </c>
      <c r="E27" s="232">
        <f>E26</f>
        <v>0</v>
      </c>
      <c r="F27" s="232"/>
      <c r="G27" s="232"/>
      <c r="H27" s="232"/>
    </row>
    <row r="28" spans="1:8" ht="45" customHeight="1" x14ac:dyDescent="0.25">
      <c r="A28" s="3" t="s">
        <v>308</v>
      </c>
      <c r="B28" s="3" t="s">
        <v>296</v>
      </c>
      <c r="C28" s="3" t="s">
        <v>309</v>
      </c>
      <c r="D28" s="3" t="s">
        <v>299</v>
      </c>
      <c r="E28" s="232"/>
      <c r="F28" s="232">
        <v>0</v>
      </c>
      <c r="G28" s="232"/>
      <c r="H28" s="232"/>
    </row>
    <row r="29" spans="1:8" ht="45" customHeight="1" x14ac:dyDescent="0.25">
      <c r="A29" s="3" t="s">
        <v>310</v>
      </c>
      <c r="B29" s="3" t="s">
        <v>296</v>
      </c>
      <c r="C29" s="3" t="s">
        <v>311</v>
      </c>
      <c r="D29" s="3" t="s">
        <v>302</v>
      </c>
      <c r="E29" s="232"/>
      <c r="F29" s="232"/>
      <c r="G29" s="232">
        <v>0</v>
      </c>
      <c r="H29" s="232"/>
    </row>
  </sheetData>
  <mergeCells count="10">
    <mergeCell ref="F3"/>
    <mergeCell ref="G3"/>
    <mergeCell ref="H3"/>
    <mergeCell ref="E2:H2"/>
    <mergeCell ref="A1:H1"/>
    <mergeCell ref="A2:A3"/>
    <mergeCell ref="B2:B3"/>
    <mergeCell ref="C2:C3"/>
    <mergeCell ref="D2:D3"/>
    <mergeCell ref="E3"/>
  </mergeCells>
  <pageMargins left="0.75" right="0.75" top="1" bottom="1" header="0.5" footer="0.5"/>
  <pageSetup paperSize="9" scale="44" fitToHeight="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workbookViewId="0">
      <selection activeCell="E15" sqref="E15:E16"/>
    </sheetView>
  </sheetViews>
  <sheetFormatPr defaultRowHeight="15" x14ac:dyDescent="0.25"/>
  <cols>
    <col min="1" max="1" width="10" customWidth="1"/>
    <col min="2" max="2" width="60" customWidth="1"/>
    <col min="3" max="5" width="20" customWidth="1"/>
    <col min="6" max="6" width="22.28515625" customWidth="1"/>
    <col min="7" max="8" width="20" customWidth="1"/>
    <col min="9" max="9" width="22.140625" customWidth="1"/>
    <col min="10" max="11" width="20" customWidth="1"/>
    <col min="12" max="12" width="21" customWidth="1"/>
  </cols>
  <sheetData>
    <row r="1" spans="1:12" ht="45" customHeight="1" x14ac:dyDescent="0.25">
      <c r="A1" s="362" t="s">
        <v>312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4"/>
    </row>
    <row r="2" spans="1:12" ht="21" customHeight="1" x14ac:dyDescent="0.25">
      <c r="A2" s="362" t="s">
        <v>253</v>
      </c>
      <c r="B2" s="362" t="s">
        <v>313</v>
      </c>
      <c r="C2" s="362" t="s">
        <v>314</v>
      </c>
      <c r="D2" s="362" t="s">
        <v>315</v>
      </c>
      <c r="E2" s="363"/>
      <c r="F2" s="363"/>
      <c r="G2" s="363"/>
      <c r="H2" s="363"/>
      <c r="I2" s="363"/>
      <c r="J2" s="363"/>
      <c r="K2" s="363"/>
      <c r="L2" s="364"/>
    </row>
    <row r="3" spans="1:12" ht="22.5" customHeight="1" x14ac:dyDescent="0.25">
      <c r="A3" s="366"/>
      <c r="B3" s="366"/>
      <c r="C3" s="366"/>
      <c r="D3" s="362" t="s">
        <v>316</v>
      </c>
      <c r="E3" s="363"/>
      <c r="F3" s="364"/>
      <c r="G3" s="362" t="s">
        <v>317</v>
      </c>
      <c r="H3" s="363"/>
      <c r="I3" s="364"/>
      <c r="J3" s="362" t="s">
        <v>318</v>
      </c>
      <c r="K3" s="363"/>
      <c r="L3" s="364"/>
    </row>
    <row r="4" spans="1:12" ht="131.25" customHeight="1" x14ac:dyDescent="0.25">
      <c r="A4" s="365"/>
      <c r="B4" s="365"/>
      <c r="C4" s="365"/>
      <c r="D4" s="362" t="s">
        <v>319</v>
      </c>
      <c r="E4" s="362" t="s">
        <v>231</v>
      </c>
      <c r="F4" s="362" t="s">
        <v>320</v>
      </c>
      <c r="G4" s="362" t="s">
        <v>319</v>
      </c>
      <c r="H4" s="362" t="s">
        <v>231</v>
      </c>
      <c r="I4" s="362" t="s">
        <v>320</v>
      </c>
      <c r="J4" s="362" t="s">
        <v>319</v>
      </c>
      <c r="K4" s="362" t="s">
        <v>231</v>
      </c>
      <c r="L4" s="362" t="s">
        <v>320</v>
      </c>
    </row>
    <row r="5" spans="1:12" ht="19.5" customHeight="1" x14ac:dyDescent="0.25">
      <c r="A5" s="3" t="s">
        <v>256</v>
      </c>
      <c r="B5" s="3" t="s">
        <v>321</v>
      </c>
      <c r="C5" s="232"/>
      <c r="D5" s="232"/>
      <c r="E5" s="232"/>
      <c r="F5" s="232"/>
      <c r="G5" s="232"/>
      <c r="H5" s="232"/>
      <c r="I5" s="232"/>
      <c r="J5" s="232"/>
      <c r="K5" s="232"/>
      <c r="L5" s="232"/>
    </row>
    <row r="6" spans="1:12" ht="21" customHeight="1" x14ac:dyDescent="0.25">
      <c r="A6" s="3" t="s">
        <v>293</v>
      </c>
      <c r="B6" s="3" t="s">
        <v>322</v>
      </c>
      <c r="C6" s="232"/>
      <c r="D6" s="232"/>
      <c r="E6" s="232"/>
      <c r="F6" s="232"/>
      <c r="G6" s="232"/>
      <c r="H6" s="232"/>
      <c r="I6" s="232"/>
      <c r="J6" s="232"/>
      <c r="K6" s="232"/>
      <c r="L6" s="232"/>
    </row>
    <row r="7" spans="1:12" ht="30.75" customHeight="1" x14ac:dyDescent="0.25">
      <c r="A7" s="3" t="s">
        <v>303</v>
      </c>
      <c r="B7" s="3" t="s">
        <v>323</v>
      </c>
      <c r="C7" s="232"/>
      <c r="D7" s="232"/>
      <c r="E7" s="232"/>
      <c r="F7" s="232"/>
      <c r="G7" s="232"/>
      <c r="H7" s="232"/>
      <c r="I7" s="232"/>
      <c r="J7" s="232"/>
      <c r="K7" s="232"/>
      <c r="L7" s="232"/>
    </row>
    <row r="8" spans="1:12" ht="21" customHeight="1" x14ac:dyDescent="0.25">
      <c r="A8" s="3" t="s">
        <v>324</v>
      </c>
      <c r="B8" s="3" t="s">
        <v>325</v>
      </c>
      <c r="C8" s="232"/>
      <c r="D8" s="232"/>
      <c r="E8" s="232"/>
      <c r="F8" s="232"/>
      <c r="G8" s="232"/>
      <c r="H8" s="232"/>
      <c r="I8" s="232"/>
      <c r="J8" s="232"/>
      <c r="K8" s="232"/>
      <c r="L8" s="232"/>
    </row>
    <row r="9" spans="1:12" ht="17.25" customHeight="1" x14ac:dyDescent="0.25">
      <c r="A9" s="3" t="s">
        <v>326</v>
      </c>
      <c r="B9" s="3" t="s">
        <v>327</v>
      </c>
      <c r="C9" s="232"/>
      <c r="D9" s="232"/>
      <c r="E9" s="232"/>
      <c r="F9" s="232"/>
      <c r="G9" s="232"/>
      <c r="H9" s="232"/>
      <c r="I9" s="232"/>
      <c r="J9" s="232"/>
      <c r="K9" s="232"/>
      <c r="L9" s="232"/>
    </row>
    <row r="10" spans="1:12" ht="18.75" customHeight="1" x14ac:dyDescent="0.25">
      <c r="A10" s="3" t="s">
        <v>328</v>
      </c>
      <c r="B10" s="3" t="s">
        <v>329</v>
      </c>
      <c r="C10" s="232"/>
      <c r="D10" s="232"/>
      <c r="E10" s="232"/>
      <c r="F10" s="232"/>
      <c r="G10" s="232"/>
      <c r="H10" s="232"/>
      <c r="I10" s="232"/>
      <c r="J10" s="232"/>
      <c r="K10" s="232"/>
      <c r="L10" s="232"/>
    </row>
    <row r="11" spans="1:12" ht="20.25" customHeight="1" x14ac:dyDescent="0.25">
      <c r="A11" s="3" t="s">
        <v>330</v>
      </c>
      <c r="B11" s="3" t="s">
        <v>331</v>
      </c>
      <c r="C11" s="232"/>
      <c r="D11" s="232"/>
      <c r="E11" s="232"/>
      <c r="F11" s="232"/>
      <c r="G11" s="232"/>
      <c r="H11" s="232"/>
      <c r="I11" s="232"/>
      <c r="J11" s="232"/>
      <c r="K11" s="232"/>
      <c r="L11" s="232"/>
    </row>
    <row r="12" spans="1:12" ht="18.75" customHeight="1" x14ac:dyDescent="0.25">
      <c r="A12" s="3" t="s">
        <v>332</v>
      </c>
      <c r="B12" s="3" t="s">
        <v>333</v>
      </c>
      <c r="C12" s="232"/>
      <c r="D12" s="232"/>
      <c r="E12" s="232"/>
      <c r="F12" s="232"/>
      <c r="G12" s="232"/>
      <c r="H12" s="232"/>
      <c r="I12" s="232"/>
      <c r="J12" s="232"/>
      <c r="K12" s="232"/>
      <c r="L12" s="232"/>
    </row>
    <row r="13" spans="1:12" ht="18.75" customHeight="1" x14ac:dyDescent="0.25">
      <c r="A13" s="3" t="s">
        <v>334</v>
      </c>
      <c r="B13" s="3" t="s">
        <v>335</v>
      </c>
      <c r="C13" s="232"/>
      <c r="D13" s="232"/>
      <c r="E13" s="232"/>
      <c r="F13" s="232"/>
      <c r="G13" s="232"/>
      <c r="H13" s="232"/>
      <c r="I13" s="232"/>
      <c r="J13" s="232"/>
      <c r="K13" s="232"/>
      <c r="L13" s="232"/>
    </row>
    <row r="14" spans="1:12" ht="16.5" customHeight="1" x14ac:dyDescent="0.25">
      <c r="A14" s="3" t="s">
        <v>336</v>
      </c>
      <c r="B14" s="3" t="s">
        <v>337</v>
      </c>
      <c r="C14" s="232"/>
      <c r="D14" s="232"/>
      <c r="E14" s="232"/>
      <c r="F14" s="232"/>
      <c r="G14" s="232"/>
      <c r="H14" s="232"/>
      <c r="I14" s="232"/>
      <c r="J14" s="232"/>
      <c r="K14" s="232"/>
      <c r="L14" s="232"/>
    </row>
    <row r="15" spans="1:12" ht="16.5" customHeight="1" x14ac:dyDescent="0.25">
      <c r="A15" s="3" t="s">
        <v>338</v>
      </c>
      <c r="B15" s="3" t="s">
        <v>339</v>
      </c>
      <c r="C15" s="232"/>
      <c r="D15" s="232"/>
      <c r="E15" s="232"/>
      <c r="F15" s="232"/>
      <c r="G15" s="232"/>
      <c r="H15" s="232"/>
      <c r="I15" s="232"/>
      <c r="J15" s="232"/>
      <c r="K15" s="232"/>
      <c r="L15" s="232"/>
    </row>
    <row r="16" spans="1:12" ht="17.25" customHeight="1" x14ac:dyDescent="0.25">
      <c r="A16" s="3" t="s">
        <v>340</v>
      </c>
      <c r="B16" s="3" t="s">
        <v>341</v>
      </c>
      <c r="C16" s="232"/>
      <c r="D16" s="232"/>
      <c r="E16" s="232"/>
      <c r="F16" s="232"/>
      <c r="G16" s="232"/>
      <c r="H16" s="232"/>
      <c r="I16" s="232"/>
      <c r="J16" s="232"/>
      <c r="K16" s="232"/>
      <c r="L16" s="232"/>
    </row>
    <row r="17" spans="1:12" ht="18" customHeight="1" x14ac:dyDescent="0.25">
      <c r="A17" s="3" t="s">
        <v>342</v>
      </c>
      <c r="B17" s="3" t="s">
        <v>343</v>
      </c>
      <c r="C17" s="232"/>
      <c r="D17" s="232"/>
      <c r="E17" s="232"/>
      <c r="F17" s="232"/>
      <c r="G17" s="232"/>
      <c r="H17" s="232"/>
      <c r="I17" s="232"/>
      <c r="J17" s="232"/>
      <c r="K17" s="232"/>
      <c r="L17" s="232"/>
    </row>
    <row r="18" spans="1:12" ht="34.5" customHeight="1" x14ac:dyDescent="0.25">
      <c r="A18" s="3" t="s">
        <v>344</v>
      </c>
      <c r="B18" s="3" t="s">
        <v>345</v>
      </c>
      <c r="C18" s="232"/>
      <c r="D18" s="232"/>
      <c r="E18" s="232"/>
      <c r="F18" s="232"/>
      <c r="G18" s="232"/>
      <c r="H18" s="232"/>
      <c r="I18" s="232"/>
      <c r="J18" s="232"/>
      <c r="K18" s="232"/>
      <c r="L18" s="232"/>
    </row>
    <row r="19" spans="1:12" ht="21" customHeight="1" x14ac:dyDescent="0.25">
      <c r="A19" s="3" t="s">
        <v>346</v>
      </c>
      <c r="B19" s="3" t="s">
        <v>347</v>
      </c>
      <c r="C19" s="232"/>
      <c r="D19" s="232"/>
      <c r="E19" s="232"/>
      <c r="F19" s="232"/>
      <c r="G19" s="232"/>
      <c r="H19" s="232"/>
      <c r="I19" s="232"/>
      <c r="J19" s="232"/>
      <c r="K19" s="232"/>
      <c r="L19" s="232"/>
    </row>
  </sheetData>
  <mergeCells count="17">
    <mergeCell ref="D4"/>
    <mergeCell ref="E4"/>
    <mergeCell ref="A1:L1"/>
    <mergeCell ref="J4"/>
    <mergeCell ref="K4"/>
    <mergeCell ref="L4"/>
    <mergeCell ref="J3:L3"/>
    <mergeCell ref="D2:L2"/>
    <mergeCell ref="F4"/>
    <mergeCell ref="D3:F3"/>
    <mergeCell ref="G4"/>
    <mergeCell ref="H4"/>
    <mergeCell ref="I4"/>
    <mergeCell ref="G3:I3"/>
    <mergeCell ref="A2:A4"/>
    <mergeCell ref="B2:B4"/>
    <mergeCell ref="C2:C4"/>
  </mergeCells>
  <pageMargins left="0.75" right="0.75" top="1" bottom="1" header="0.5" footer="0.5"/>
  <pageSetup paperSize="9" scale="47" fitToHeight="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"/>
  <sheetViews>
    <sheetView workbookViewId="0">
      <selection activeCell="A29" sqref="A29"/>
    </sheetView>
  </sheetViews>
  <sheetFormatPr defaultRowHeight="15" x14ac:dyDescent="0.25"/>
  <cols>
    <col min="1" max="1" width="260" customWidth="1"/>
    <col min="2" max="2" width="10" customWidth="1"/>
    <col min="3" max="3" width="90" customWidth="1"/>
  </cols>
  <sheetData>
    <row r="1" spans="1:3" ht="45" customHeight="1" x14ac:dyDescent="0.25">
      <c r="A1" s="362" t="s">
        <v>348</v>
      </c>
      <c r="B1" s="363"/>
      <c r="C1" s="364"/>
    </row>
    <row r="2" spans="1:3" ht="45" customHeight="1" x14ac:dyDescent="0.25">
      <c r="A2" s="362" t="s">
        <v>18</v>
      </c>
      <c r="B2" s="362" t="s">
        <v>19</v>
      </c>
      <c r="C2" s="362" t="s">
        <v>349</v>
      </c>
    </row>
    <row r="3" spans="1:3" ht="24.75" customHeight="1" x14ac:dyDescent="0.25">
      <c r="A3" s="3" t="s">
        <v>350</v>
      </c>
      <c r="B3" s="3" t="s">
        <v>351</v>
      </c>
      <c r="C3" s="4"/>
    </row>
    <row r="4" spans="1:3" ht="19.5" customHeight="1" x14ac:dyDescent="0.25">
      <c r="A4" s="3" t="s">
        <v>352</v>
      </c>
      <c r="B4" s="3" t="s">
        <v>353</v>
      </c>
      <c r="C4" s="4"/>
    </row>
    <row r="5" spans="1:3" ht="21.75" customHeight="1" x14ac:dyDescent="0.25">
      <c r="A5" s="3" t="s">
        <v>354</v>
      </c>
      <c r="B5" s="3" t="s">
        <v>355</v>
      </c>
      <c r="C5" s="4"/>
    </row>
  </sheetData>
  <mergeCells count="4">
    <mergeCell ref="A2"/>
    <mergeCell ref="B2"/>
    <mergeCell ref="C2"/>
    <mergeCell ref="A1:C1"/>
  </mergeCells>
  <pageMargins left="0.75" right="0.75" top="1" bottom="1" header="0.5" footer="0.5"/>
  <pageSetup paperSize="9" scale="36" fitToHeight="0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Y111"/>
  <sheetViews>
    <sheetView tabSelected="1" zoomScaleNormal="100" workbookViewId="0">
      <pane xSplit="10" ySplit="6" topLeftCell="AA7" activePane="bottomRight" state="frozen"/>
      <selection pane="topRight" activeCell="K1" sqref="K1"/>
      <selection pane="bottomLeft" activeCell="A7" sqref="A7"/>
      <selection pane="bottomRight" activeCell="AG94" sqref="AG94"/>
    </sheetView>
  </sheetViews>
  <sheetFormatPr defaultColWidth="12.7109375" defaultRowHeight="15" x14ac:dyDescent="0.25"/>
  <cols>
    <col min="1" max="4" width="2.7109375" style="8" customWidth="1"/>
    <col min="5" max="5" width="41.42578125" style="231" customWidth="1"/>
    <col min="6" max="6" width="5.7109375" style="225" customWidth="1"/>
    <col min="7" max="7" width="10.140625" style="225" customWidth="1"/>
    <col min="8" max="8" width="7.85546875" style="225" customWidth="1"/>
    <col min="9" max="9" width="7.42578125" style="225" customWidth="1"/>
    <col min="10" max="10" width="19" style="225" customWidth="1"/>
    <col min="11" max="11" width="22.85546875" style="225" customWidth="1"/>
    <col min="12" max="12" width="21.42578125" style="225" customWidth="1"/>
    <col min="13" max="13" width="19.5703125" style="225" customWidth="1"/>
    <col min="14" max="14" width="19" style="225" customWidth="1"/>
    <col min="15" max="15" width="23.85546875" style="8" customWidth="1"/>
    <col min="16" max="17" width="21.42578125" style="8" customWidth="1"/>
    <col min="18" max="18" width="24" style="8" customWidth="1"/>
    <col min="19" max="19" width="1.5703125" style="8" customWidth="1"/>
    <col min="20" max="20" width="18.42578125" style="8" customWidth="1"/>
    <col min="21" max="21" width="1.7109375" style="8" customWidth="1"/>
    <col min="22" max="22" width="21" style="8" customWidth="1"/>
    <col min="23" max="23" width="25.7109375" style="226" customWidth="1"/>
    <col min="24" max="24" width="24" style="8" customWidth="1"/>
    <col min="25" max="25" width="5" style="8" customWidth="1"/>
    <col min="26" max="26" width="21.28515625" style="8" customWidth="1"/>
    <col min="27" max="27" width="5.5703125" style="8" customWidth="1"/>
    <col min="28" max="28" width="23.5703125" style="8" customWidth="1"/>
    <col min="29" max="29" width="6.7109375" style="8" customWidth="1"/>
    <col min="30" max="33" width="23.85546875" style="8" customWidth="1"/>
    <col min="34" max="34" width="31.28515625" style="8" customWidth="1"/>
    <col min="35" max="194" width="9.140625" style="8" customWidth="1"/>
    <col min="195" max="195" width="4.140625" style="8" bestFit="1" customWidth="1"/>
    <col min="196" max="196" width="41.42578125" style="8" customWidth="1"/>
    <col min="197" max="197" width="14.28515625" style="8" customWidth="1"/>
    <col min="198" max="198" width="43.140625" style="8" customWidth="1"/>
    <col min="199" max="199" width="19.7109375" style="8" customWidth="1"/>
    <col min="200" max="200" width="27.5703125" style="8" customWidth="1"/>
    <col min="201" max="202" width="16.28515625" style="8" customWidth="1"/>
    <col min="203" max="260" width="12.7109375" style="8"/>
    <col min="261" max="264" width="2.7109375" style="8" customWidth="1"/>
    <col min="265" max="265" width="41.42578125" style="8" customWidth="1"/>
    <col min="266" max="266" width="5.7109375" style="8" customWidth="1"/>
    <col min="267" max="267" width="17" style="8" customWidth="1"/>
    <col min="268" max="268" width="7.85546875" style="8" customWidth="1"/>
    <col min="269" max="269" width="7.42578125" style="8" customWidth="1"/>
    <col min="270" max="270" width="19" style="8" customWidth="1"/>
    <col min="271" max="271" width="26.28515625" style="8" customWidth="1"/>
    <col min="272" max="272" width="25.85546875" style="8" customWidth="1"/>
    <col min="273" max="273" width="22.28515625" style="8" customWidth="1"/>
    <col min="274" max="274" width="5.5703125" style="8" customWidth="1"/>
    <col min="275" max="275" width="26.42578125" style="8" customWidth="1"/>
    <col min="276" max="276" width="21.42578125" style="8" customWidth="1"/>
    <col min="277" max="277" width="18.5703125" style="8" customWidth="1"/>
    <col min="278" max="278" width="7.42578125" style="8" customWidth="1"/>
    <col min="279" max="279" width="21" style="8" customWidth="1"/>
    <col min="280" max="280" width="25.7109375" style="8" customWidth="1"/>
    <col min="281" max="281" width="24" style="8" customWidth="1"/>
    <col min="282" max="282" width="6.7109375" style="8" customWidth="1"/>
    <col min="283" max="283" width="21.28515625" style="8" customWidth="1"/>
    <col min="284" max="284" width="18.42578125" style="8" customWidth="1"/>
    <col min="285" max="285" width="21" style="8" customWidth="1"/>
    <col min="286" max="286" width="6.7109375" style="8" customWidth="1"/>
    <col min="287" max="288" width="23.85546875" style="8" customWidth="1"/>
    <col min="289" max="450" width="9.140625" style="8" customWidth="1"/>
    <col min="451" max="451" width="4.140625" style="8" bestFit="1" customWidth="1"/>
    <col min="452" max="452" width="41.42578125" style="8" customWidth="1"/>
    <col min="453" max="453" width="14.28515625" style="8" customWidth="1"/>
    <col min="454" max="454" width="43.140625" style="8" customWidth="1"/>
    <col min="455" max="455" width="19.7109375" style="8" customWidth="1"/>
    <col min="456" max="456" width="27.5703125" style="8" customWidth="1"/>
    <col min="457" max="458" width="16.28515625" style="8" customWidth="1"/>
    <col min="459" max="516" width="12.7109375" style="8"/>
    <col min="517" max="520" width="2.7109375" style="8" customWidth="1"/>
    <col min="521" max="521" width="41.42578125" style="8" customWidth="1"/>
    <col min="522" max="522" width="5.7109375" style="8" customWidth="1"/>
    <col min="523" max="523" width="17" style="8" customWidth="1"/>
    <col min="524" max="524" width="7.85546875" style="8" customWidth="1"/>
    <col min="525" max="525" width="7.42578125" style="8" customWidth="1"/>
    <col min="526" max="526" width="19" style="8" customWidth="1"/>
    <col min="527" max="527" width="26.28515625" style="8" customWidth="1"/>
    <col min="528" max="528" width="25.85546875" style="8" customWidth="1"/>
    <col min="529" max="529" width="22.28515625" style="8" customWidth="1"/>
    <col min="530" max="530" width="5.5703125" style="8" customWidth="1"/>
    <col min="531" max="531" width="26.42578125" style="8" customWidth="1"/>
    <col min="532" max="532" width="21.42578125" style="8" customWidth="1"/>
    <col min="533" max="533" width="18.5703125" style="8" customWidth="1"/>
    <col min="534" max="534" width="7.42578125" style="8" customWidth="1"/>
    <col min="535" max="535" width="21" style="8" customWidth="1"/>
    <col min="536" max="536" width="25.7109375" style="8" customWidth="1"/>
    <col min="537" max="537" width="24" style="8" customWidth="1"/>
    <col min="538" max="538" width="6.7109375" style="8" customWidth="1"/>
    <col min="539" max="539" width="21.28515625" style="8" customWidth="1"/>
    <col min="540" max="540" width="18.42578125" style="8" customWidth="1"/>
    <col min="541" max="541" width="21" style="8" customWidth="1"/>
    <col min="542" max="542" width="6.7109375" style="8" customWidth="1"/>
    <col min="543" max="544" width="23.85546875" style="8" customWidth="1"/>
    <col min="545" max="706" width="9.140625" style="8" customWidth="1"/>
    <col min="707" max="707" width="4.140625" style="8" bestFit="1" customWidth="1"/>
    <col min="708" max="708" width="41.42578125" style="8" customWidth="1"/>
    <col min="709" max="709" width="14.28515625" style="8" customWidth="1"/>
    <col min="710" max="710" width="43.140625" style="8" customWidth="1"/>
    <col min="711" max="711" width="19.7109375" style="8" customWidth="1"/>
    <col min="712" max="712" width="27.5703125" style="8" customWidth="1"/>
    <col min="713" max="714" width="16.28515625" style="8" customWidth="1"/>
    <col min="715" max="772" width="12.7109375" style="8"/>
    <col min="773" max="776" width="2.7109375" style="8" customWidth="1"/>
    <col min="777" max="777" width="41.42578125" style="8" customWidth="1"/>
    <col min="778" max="778" width="5.7109375" style="8" customWidth="1"/>
    <col min="779" max="779" width="17" style="8" customWidth="1"/>
    <col min="780" max="780" width="7.85546875" style="8" customWidth="1"/>
    <col min="781" max="781" width="7.42578125" style="8" customWidth="1"/>
    <col min="782" max="782" width="19" style="8" customWidth="1"/>
    <col min="783" max="783" width="26.28515625" style="8" customWidth="1"/>
    <col min="784" max="784" width="25.85546875" style="8" customWidth="1"/>
    <col min="785" max="785" width="22.28515625" style="8" customWidth="1"/>
    <col min="786" max="786" width="5.5703125" style="8" customWidth="1"/>
    <col min="787" max="787" width="26.42578125" style="8" customWidth="1"/>
    <col min="788" max="788" width="21.42578125" style="8" customWidth="1"/>
    <col min="789" max="789" width="18.5703125" style="8" customWidth="1"/>
    <col min="790" max="790" width="7.42578125" style="8" customWidth="1"/>
    <col min="791" max="791" width="21" style="8" customWidth="1"/>
    <col min="792" max="792" width="25.7109375" style="8" customWidth="1"/>
    <col min="793" max="793" width="24" style="8" customWidth="1"/>
    <col min="794" max="794" width="6.7109375" style="8" customWidth="1"/>
    <col min="795" max="795" width="21.28515625" style="8" customWidth="1"/>
    <col min="796" max="796" width="18.42578125" style="8" customWidth="1"/>
    <col min="797" max="797" width="21" style="8" customWidth="1"/>
    <col min="798" max="798" width="6.7109375" style="8" customWidth="1"/>
    <col min="799" max="800" width="23.85546875" style="8" customWidth="1"/>
    <col min="801" max="962" width="9.140625" style="8" customWidth="1"/>
    <col min="963" max="963" width="4.140625" style="8" bestFit="1" customWidth="1"/>
    <col min="964" max="964" width="41.42578125" style="8" customWidth="1"/>
    <col min="965" max="965" width="14.28515625" style="8" customWidth="1"/>
    <col min="966" max="966" width="43.140625" style="8" customWidth="1"/>
    <col min="967" max="967" width="19.7109375" style="8" customWidth="1"/>
    <col min="968" max="968" width="27.5703125" style="8" customWidth="1"/>
    <col min="969" max="970" width="16.28515625" style="8" customWidth="1"/>
    <col min="971" max="1028" width="12.7109375" style="8"/>
    <col min="1029" max="1032" width="2.7109375" style="8" customWidth="1"/>
    <col min="1033" max="1033" width="41.42578125" style="8" customWidth="1"/>
    <col min="1034" max="1034" width="5.7109375" style="8" customWidth="1"/>
    <col min="1035" max="1035" width="17" style="8" customWidth="1"/>
    <col min="1036" max="1036" width="7.85546875" style="8" customWidth="1"/>
    <col min="1037" max="1037" width="7.42578125" style="8" customWidth="1"/>
    <col min="1038" max="1038" width="19" style="8" customWidth="1"/>
    <col min="1039" max="1039" width="26.28515625" style="8" customWidth="1"/>
    <col min="1040" max="1040" width="25.85546875" style="8" customWidth="1"/>
    <col min="1041" max="1041" width="22.28515625" style="8" customWidth="1"/>
    <col min="1042" max="1042" width="5.5703125" style="8" customWidth="1"/>
    <col min="1043" max="1043" width="26.42578125" style="8" customWidth="1"/>
    <col min="1044" max="1044" width="21.42578125" style="8" customWidth="1"/>
    <col min="1045" max="1045" width="18.5703125" style="8" customWidth="1"/>
    <col min="1046" max="1046" width="7.42578125" style="8" customWidth="1"/>
    <col min="1047" max="1047" width="21" style="8" customWidth="1"/>
    <col min="1048" max="1048" width="25.7109375" style="8" customWidth="1"/>
    <col min="1049" max="1049" width="24" style="8" customWidth="1"/>
    <col min="1050" max="1050" width="6.7109375" style="8" customWidth="1"/>
    <col min="1051" max="1051" width="21.28515625" style="8" customWidth="1"/>
    <col min="1052" max="1052" width="18.42578125" style="8" customWidth="1"/>
    <col min="1053" max="1053" width="21" style="8" customWidth="1"/>
    <col min="1054" max="1054" width="6.7109375" style="8" customWidth="1"/>
    <col min="1055" max="1056" width="23.85546875" style="8" customWidth="1"/>
    <col min="1057" max="1218" width="9.140625" style="8" customWidth="1"/>
    <col min="1219" max="1219" width="4.140625" style="8" bestFit="1" customWidth="1"/>
    <col min="1220" max="1220" width="41.42578125" style="8" customWidth="1"/>
    <col min="1221" max="1221" width="14.28515625" style="8" customWidth="1"/>
    <col min="1222" max="1222" width="43.140625" style="8" customWidth="1"/>
    <col min="1223" max="1223" width="19.7109375" style="8" customWidth="1"/>
    <col min="1224" max="1224" width="27.5703125" style="8" customWidth="1"/>
    <col min="1225" max="1226" width="16.28515625" style="8" customWidth="1"/>
    <col min="1227" max="1284" width="12.7109375" style="8"/>
    <col min="1285" max="1288" width="2.7109375" style="8" customWidth="1"/>
    <col min="1289" max="1289" width="41.42578125" style="8" customWidth="1"/>
    <col min="1290" max="1290" width="5.7109375" style="8" customWidth="1"/>
    <col min="1291" max="1291" width="17" style="8" customWidth="1"/>
    <col min="1292" max="1292" width="7.85546875" style="8" customWidth="1"/>
    <col min="1293" max="1293" width="7.42578125" style="8" customWidth="1"/>
    <col min="1294" max="1294" width="19" style="8" customWidth="1"/>
    <col min="1295" max="1295" width="26.28515625" style="8" customWidth="1"/>
    <col min="1296" max="1296" width="25.85546875" style="8" customWidth="1"/>
    <col min="1297" max="1297" width="22.28515625" style="8" customWidth="1"/>
    <col min="1298" max="1298" width="5.5703125" style="8" customWidth="1"/>
    <col min="1299" max="1299" width="26.42578125" style="8" customWidth="1"/>
    <col min="1300" max="1300" width="21.42578125" style="8" customWidth="1"/>
    <col min="1301" max="1301" width="18.5703125" style="8" customWidth="1"/>
    <col min="1302" max="1302" width="7.42578125" style="8" customWidth="1"/>
    <col min="1303" max="1303" width="21" style="8" customWidth="1"/>
    <col min="1304" max="1304" width="25.7109375" style="8" customWidth="1"/>
    <col min="1305" max="1305" width="24" style="8" customWidth="1"/>
    <col min="1306" max="1306" width="6.7109375" style="8" customWidth="1"/>
    <col min="1307" max="1307" width="21.28515625" style="8" customWidth="1"/>
    <col min="1308" max="1308" width="18.42578125" style="8" customWidth="1"/>
    <col min="1309" max="1309" width="21" style="8" customWidth="1"/>
    <col min="1310" max="1310" width="6.7109375" style="8" customWidth="1"/>
    <col min="1311" max="1312" width="23.85546875" style="8" customWidth="1"/>
    <col min="1313" max="1474" width="9.140625" style="8" customWidth="1"/>
    <col min="1475" max="1475" width="4.140625" style="8" bestFit="1" customWidth="1"/>
    <col min="1476" max="1476" width="41.42578125" style="8" customWidth="1"/>
    <col min="1477" max="1477" width="14.28515625" style="8" customWidth="1"/>
    <col min="1478" max="1478" width="43.140625" style="8" customWidth="1"/>
    <col min="1479" max="1479" width="19.7109375" style="8" customWidth="1"/>
    <col min="1480" max="1480" width="27.5703125" style="8" customWidth="1"/>
    <col min="1481" max="1482" width="16.28515625" style="8" customWidth="1"/>
    <col min="1483" max="1540" width="12.7109375" style="8"/>
    <col min="1541" max="1544" width="2.7109375" style="8" customWidth="1"/>
    <col min="1545" max="1545" width="41.42578125" style="8" customWidth="1"/>
    <col min="1546" max="1546" width="5.7109375" style="8" customWidth="1"/>
    <col min="1547" max="1547" width="17" style="8" customWidth="1"/>
    <col min="1548" max="1548" width="7.85546875" style="8" customWidth="1"/>
    <col min="1549" max="1549" width="7.42578125" style="8" customWidth="1"/>
    <col min="1550" max="1550" width="19" style="8" customWidth="1"/>
    <col min="1551" max="1551" width="26.28515625" style="8" customWidth="1"/>
    <col min="1552" max="1552" width="25.85546875" style="8" customWidth="1"/>
    <col min="1553" max="1553" width="22.28515625" style="8" customWidth="1"/>
    <col min="1554" max="1554" width="5.5703125" style="8" customWidth="1"/>
    <col min="1555" max="1555" width="26.42578125" style="8" customWidth="1"/>
    <col min="1556" max="1556" width="21.42578125" style="8" customWidth="1"/>
    <col min="1557" max="1557" width="18.5703125" style="8" customWidth="1"/>
    <col min="1558" max="1558" width="7.42578125" style="8" customWidth="1"/>
    <col min="1559" max="1559" width="21" style="8" customWidth="1"/>
    <col min="1560" max="1560" width="25.7109375" style="8" customWidth="1"/>
    <col min="1561" max="1561" width="24" style="8" customWidth="1"/>
    <col min="1562" max="1562" width="6.7109375" style="8" customWidth="1"/>
    <col min="1563" max="1563" width="21.28515625" style="8" customWidth="1"/>
    <col min="1564" max="1564" width="18.42578125" style="8" customWidth="1"/>
    <col min="1565" max="1565" width="21" style="8" customWidth="1"/>
    <col min="1566" max="1566" width="6.7109375" style="8" customWidth="1"/>
    <col min="1567" max="1568" width="23.85546875" style="8" customWidth="1"/>
    <col min="1569" max="1730" width="9.140625" style="8" customWidth="1"/>
    <col min="1731" max="1731" width="4.140625" style="8" bestFit="1" customWidth="1"/>
    <col min="1732" max="1732" width="41.42578125" style="8" customWidth="1"/>
    <col min="1733" max="1733" width="14.28515625" style="8" customWidth="1"/>
    <col min="1734" max="1734" width="43.140625" style="8" customWidth="1"/>
    <col min="1735" max="1735" width="19.7109375" style="8" customWidth="1"/>
    <col min="1736" max="1736" width="27.5703125" style="8" customWidth="1"/>
    <col min="1737" max="1738" width="16.28515625" style="8" customWidth="1"/>
    <col min="1739" max="1796" width="12.7109375" style="8"/>
    <col min="1797" max="1800" width="2.7109375" style="8" customWidth="1"/>
    <col min="1801" max="1801" width="41.42578125" style="8" customWidth="1"/>
    <col min="1802" max="1802" width="5.7109375" style="8" customWidth="1"/>
    <col min="1803" max="1803" width="17" style="8" customWidth="1"/>
    <col min="1804" max="1804" width="7.85546875" style="8" customWidth="1"/>
    <col min="1805" max="1805" width="7.42578125" style="8" customWidth="1"/>
    <col min="1806" max="1806" width="19" style="8" customWidth="1"/>
    <col min="1807" max="1807" width="26.28515625" style="8" customWidth="1"/>
    <col min="1808" max="1808" width="25.85546875" style="8" customWidth="1"/>
    <col min="1809" max="1809" width="22.28515625" style="8" customWidth="1"/>
    <col min="1810" max="1810" width="5.5703125" style="8" customWidth="1"/>
    <col min="1811" max="1811" width="26.42578125" style="8" customWidth="1"/>
    <col min="1812" max="1812" width="21.42578125" style="8" customWidth="1"/>
    <col min="1813" max="1813" width="18.5703125" style="8" customWidth="1"/>
    <col min="1814" max="1814" width="7.42578125" style="8" customWidth="1"/>
    <col min="1815" max="1815" width="21" style="8" customWidth="1"/>
    <col min="1816" max="1816" width="25.7109375" style="8" customWidth="1"/>
    <col min="1817" max="1817" width="24" style="8" customWidth="1"/>
    <col min="1818" max="1818" width="6.7109375" style="8" customWidth="1"/>
    <col min="1819" max="1819" width="21.28515625" style="8" customWidth="1"/>
    <col min="1820" max="1820" width="18.42578125" style="8" customWidth="1"/>
    <col min="1821" max="1821" width="21" style="8" customWidth="1"/>
    <col min="1822" max="1822" width="6.7109375" style="8" customWidth="1"/>
    <col min="1823" max="1824" width="23.85546875" style="8" customWidth="1"/>
    <col min="1825" max="1986" width="9.140625" style="8" customWidth="1"/>
    <col min="1987" max="1987" width="4.140625" style="8" bestFit="1" customWidth="1"/>
    <col min="1988" max="1988" width="41.42578125" style="8" customWidth="1"/>
    <col min="1989" max="1989" width="14.28515625" style="8" customWidth="1"/>
    <col min="1990" max="1990" width="43.140625" style="8" customWidth="1"/>
    <col min="1991" max="1991" width="19.7109375" style="8" customWidth="1"/>
    <col min="1992" max="1992" width="27.5703125" style="8" customWidth="1"/>
    <col min="1993" max="1994" width="16.28515625" style="8" customWidth="1"/>
    <col min="1995" max="2052" width="12.7109375" style="8"/>
    <col min="2053" max="2056" width="2.7109375" style="8" customWidth="1"/>
    <col min="2057" max="2057" width="41.42578125" style="8" customWidth="1"/>
    <col min="2058" max="2058" width="5.7109375" style="8" customWidth="1"/>
    <col min="2059" max="2059" width="17" style="8" customWidth="1"/>
    <col min="2060" max="2060" width="7.85546875" style="8" customWidth="1"/>
    <col min="2061" max="2061" width="7.42578125" style="8" customWidth="1"/>
    <col min="2062" max="2062" width="19" style="8" customWidth="1"/>
    <col min="2063" max="2063" width="26.28515625" style="8" customWidth="1"/>
    <col min="2064" max="2064" width="25.85546875" style="8" customWidth="1"/>
    <col min="2065" max="2065" width="22.28515625" style="8" customWidth="1"/>
    <col min="2066" max="2066" width="5.5703125" style="8" customWidth="1"/>
    <col min="2067" max="2067" width="26.42578125" style="8" customWidth="1"/>
    <col min="2068" max="2068" width="21.42578125" style="8" customWidth="1"/>
    <col min="2069" max="2069" width="18.5703125" style="8" customWidth="1"/>
    <col min="2070" max="2070" width="7.42578125" style="8" customWidth="1"/>
    <col min="2071" max="2071" width="21" style="8" customWidth="1"/>
    <col min="2072" max="2072" width="25.7109375" style="8" customWidth="1"/>
    <col min="2073" max="2073" width="24" style="8" customWidth="1"/>
    <col min="2074" max="2074" width="6.7109375" style="8" customWidth="1"/>
    <col min="2075" max="2075" width="21.28515625" style="8" customWidth="1"/>
    <col min="2076" max="2076" width="18.42578125" style="8" customWidth="1"/>
    <col min="2077" max="2077" width="21" style="8" customWidth="1"/>
    <col min="2078" max="2078" width="6.7109375" style="8" customWidth="1"/>
    <col min="2079" max="2080" width="23.85546875" style="8" customWidth="1"/>
    <col min="2081" max="2242" width="9.140625" style="8" customWidth="1"/>
    <col min="2243" max="2243" width="4.140625" style="8" bestFit="1" customWidth="1"/>
    <col min="2244" max="2244" width="41.42578125" style="8" customWidth="1"/>
    <col min="2245" max="2245" width="14.28515625" style="8" customWidth="1"/>
    <col min="2246" max="2246" width="43.140625" style="8" customWidth="1"/>
    <col min="2247" max="2247" width="19.7109375" style="8" customWidth="1"/>
    <col min="2248" max="2248" width="27.5703125" style="8" customWidth="1"/>
    <col min="2249" max="2250" width="16.28515625" style="8" customWidth="1"/>
    <col min="2251" max="2308" width="12.7109375" style="8"/>
    <col min="2309" max="2312" width="2.7109375" style="8" customWidth="1"/>
    <col min="2313" max="2313" width="41.42578125" style="8" customWidth="1"/>
    <col min="2314" max="2314" width="5.7109375" style="8" customWidth="1"/>
    <col min="2315" max="2315" width="17" style="8" customWidth="1"/>
    <col min="2316" max="2316" width="7.85546875" style="8" customWidth="1"/>
    <col min="2317" max="2317" width="7.42578125" style="8" customWidth="1"/>
    <col min="2318" max="2318" width="19" style="8" customWidth="1"/>
    <col min="2319" max="2319" width="26.28515625" style="8" customWidth="1"/>
    <col min="2320" max="2320" width="25.85546875" style="8" customWidth="1"/>
    <col min="2321" max="2321" width="22.28515625" style="8" customWidth="1"/>
    <col min="2322" max="2322" width="5.5703125" style="8" customWidth="1"/>
    <col min="2323" max="2323" width="26.42578125" style="8" customWidth="1"/>
    <col min="2324" max="2324" width="21.42578125" style="8" customWidth="1"/>
    <col min="2325" max="2325" width="18.5703125" style="8" customWidth="1"/>
    <col min="2326" max="2326" width="7.42578125" style="8" customWidth="1"/>
    <col min="2327" max="2327" width="21" style="8" customWidth="1"/>
    <col min="2328" max="2328" width="25.7109375" style="8" customWidth="1"/>
    <col min="2329" max="2329" width="24" style="8" customWidth="1"/>
    <col min="2330" max="2330" width="6.7109375" style="8" customWidth="1"/>
    <col min="2331" max="2331" width="21.28515625" style="8" customWidth="1"/>
    <col min="2332" max="2332" width="18.42578125" style="8" customWidth="1"/>
    <col min="2333" max="2333" width="21" style="8" customWidth="1"/>
    <col min="2334" max="2334" width="6.7109375" style="8" customWidth="1"/>
    <col min="2335" max="2336" width="23.85546875" style="8" customWidth="1"/>
    <col min="2337" max="2498" width="9.140625" style="8" customWidth="1"/>
    <col min="2499" max="2499" width="4.140625" style="8" bestFit="1" customWidth="1"/>
    <col min="2500" max="2500" width="41.42578125" style="8" customWidth="1"/>
    <col min="2501" max="2501" width="14.28515625" style="8" customWidth="1"/>
    <col min="2502" max="2502" width="43.140625" style="8" customWidth="1"/>
    <col min="2503" max="2503" width="19.7109375" style="8" customWidth="1"/>
    <col min="2504" max="2504" width="27.5703125" style="8" customWidth="1"/>
    <col min="2505" max="2506" width="16.28515625" style="8" customWidth="1"/>
    <col min="2507" max="2564" width="12.7109375" style="8"/>
    <col min="2565" max="2568" width="2.7109375" style="8" customWidth="1"/>
    <col min="2569" max="2569" width="41.42578125" style="8" customWidth="1"/>
    <col min="2570" max="2570" width="5.7109375" style="8" customWidth="1"/>
    <col min="2571" max="2571" width="17" style="8" customWidth="1"/>
    <col min="2572" max="2572" width="7.85546875" style="8" customWidth="1"/>
    <col min="2573" max="2573" width="7.42578125" style="8" customWidth="1"/>
    <col min="2574" max="2574" width="19" style="8" customWidth="1"/>
    <col min="2575" max="2575" width="26.28515625" style="8" customWidth="1"/>
    <col min="2576" max="2576" width="25.85546875" style="8" customWidth="1"/>
    <col min="2577" max="2577" width="22.28515625" style="8" customWidth="1"/>
    <col min="2578" max="2578" width="5.5703125" style="8" customWidth="1"/>
    <col min="2579" max="2579" width="26.42578125" style="8" customWidth="1"/>
    <col min="2580" max="2580" width="21.42578125" style="8" customWidth="1"/>
    <col min="2581" max="2581" width="18.5703125" style="8" customWidth="1"/>
    <col min="2582" max="2582" width="7.42578125" style="8" customWidth="1"/>
    <col min="2583" max="2583" width="21" style="8" customWidth="1"/>
    <col min="2584" max="2584" width="25.7109375" style="8" customWidth="1"/>
    <col min="2585" max="2585" width="24" style="8" customWidth="1"/>
    <col min="2586" max="2586" width="6.7109375" style="8" customWidth="1"/>
    <col min="2587" max="2587" width="21.28515625" style="8" customWidth="1"/>
    <col min="2588" max="2588" width="18.42578125" style="8" customWidth="1"/>
    <col min="2589" max="2589" width="21" style="8" customWidth="1"/>
    <col min="2590" max="2590" width="6.7109375" style="8" customWidth="1"/>
    <col min="2591" max="2592" width="23.85546875" style="8" customWidth="1"/>
    <col min="2593" max="2754" width="9.140625" style="8" customWidth="1"/>
    <col min="2755" max="2755" width="4.140625" style="8" bestFit="1" customWidth="1"/>
    <col min="2756" max="2756" width="41.42578125" style="8" customWidth="1"/>
    <col min="2757" max="2757" width="14.28515625" style="8" customWidth="1"/>
    <col min="2758" max="2758" width="43.140625" style="8" customWidth="1"/>
    <col min="2759" max="2759" width="19.7109375" style="8" customWidth="1"/>
    <col min="2760" max="2760" width="27.5703125" style="8" customWidth="1"/>
    <col min="2761" max="2762" width="16.28515625" style="8" customWidth="1"/>
    <col min="2763" max="2820" width="12.7109375" style="8"/>
    <col min="2821" max="2824" width="2.7109375" style="8" customWidth="1"/>
    <col min="2825" max="2825" width="41.42578125" style="8" customWidth="1"/>
    <col min="2826" max="2826" width="5.7109375" style="8" customWidth="1"/>
    <col min="2827" max="2827" width="17" style="8" customWidth="1"/>
    <col min="2828" max="2828" width="7.85546875" style="8" customWidth="1"/>
    <col min="2829" max="2829" width="7.42578125" style="8" customWidth="1"/>
    <col min="2830" max="2830" width="19" style="8" customWidth="1"/>
    <col min="2831" max="2831" width="26.28515625" style="8" customWidth="1"/>
    <col min="2832" max="2832" width="25.85546875" style="8" customWidth="1"/>
    <col min="2833" max="2833" width="22.28515625" style="8" customWidth="1"/>
    <col min="2834" max="2834" width="5.5703125" style="8" customWidth="1"/>
    <col min="2835" max="2835" width="26.42578125" style="8" customWidth="1"/>
    <col min="2836" max="2836" width="21.42578125" style="8" customWidth="1"/>
    <col min="2837" max="2837" width="18.5703125" style="8" customWidth="1"/>
    <col min="2838" max="2838" width="7.42578125" style="8" customWidth="1"/>
    <col min="2839" max="2839" width="21" style="8" customWidth="1"/>
    <col min="2840" max="2840" width="25.7109375" style="8" customWidth="1"/>
    <col min="2841" max="2841" width="24" style="8" customWidth="1"/>
    <col min="2842" max="2842" width="6.7109375" style="8" customWidth="1"/>
    <col min="2843" max="2843" width="21.28515625" style="8" customWidth="1"/>
    <col min="2844" max="2844" width="18.42578125" style="8" customWidth="1"/>
    <col min="2845" max="2845" width="21" style="8" customWidth="1"/>
    <col min="2846" max="2846" width="6.7109375" style="8" customWidth="1"/>
    <col min="2847" max="2848" width="23.85546875" style="8" customWidth="1"/>
    <col min="2849" max="3010" width="9.140625" style="8" customWidth="1"/>
    <col min="3011" max="3011" width="4.140625" style="8" bestFit="1" customWidth="1"/>
    <col min="3012" max="3012" width="41.42578125" style="8" customWidth="1"/>
    <col min="3013" max="3013" width="14.28515625" style="8" customWidth="1"/>
    <col min="3014" max="3014" width="43.140625" style="8" customWidth="1"/>
    <col min="3015" max="3015" width="19.7109375" style="8" customWidth="1"/>
    <col min="3016" max="3016" width="27.5703125" style="8" customWidth="1"/>
    <col min="3017" max="3018" width="16.28515625" style="8" customWidth="1"/>
    <col min="3019" max="3076" width="12.7109375" style="8"/>
    <col min="3077" max="3080" width="2.7109375" style="8" customWidth="1"/>
    <col min="3081" max="3081" width="41.42578125" style="8" customWidth="1"/>
    <col min="3082" max="3082" width="5.7109375" style="8" customWidth="1"/>
    <col min="3083" max="3083" width="17" style="8" customWidth="1"/>
    <col min="3084" max="3084" width="7.85546875" style="8" customWidth="1"/>
    <col min="3085" max="3085" width="7.42578125" style="8" customWidth="1"/>
    <col min="3086" max="3086" width="19" style="8" customWidth="1"/>
    <col min="3087" max="3087" width="26.28515625" style="8" customWidth="1"/>
    <col min="3088" max="3088" width="25.85546875" style="8" customWidth="1"/>
    <col min="3089" max="3089" width="22.28515625" style="8" customWidth="1"/>
    <col min="3090" max="3090" width="5.5703125" style="8" customWidth="1"/>
    <col min="3091" max="3091" width="26.42578125" style="8" customWidth="1"/>
    <col min="3092" max="3092" width="21.42578125" style="8" customWidth="1"/>
    <col min="3093" max="3093" width="18.5703125" style="8" customWidth="1"/>
    <col min="3094" max="3094" width="7.42578125" style="8" customWidth="1"/>
    <col min="3095" max="3095" width="21" style="8" customWidth="1"/>
    <col min="3096" max="3096" width="25.7109375" style="8" customWidth="1"/>
    <col min="3097" max="3097" width="24" style="8" customWidth="1"/>
    <col min="3098" max="3098" width="6.7109375" style="8" customWidth="1"/>
    <col min="3099" max="3099" width="21.28515625" style="8" customWidth="1"/>
    <col min="3100" max="3100" width="18.42578125" style="8" customWidth="1"/>
    <col min="3101" max="3101" width="21" style="8" customWidth="1"/>
    <col min="3102" max="3102" width="6.7109375" style="8" customWidth="1"/>
    <col min="3103" max="3104" width="23.85546875" style="8" customWidth="1"/>
    <col min="3105" max="3266" width="9.140625" style="8" customWidth="1"/>
    <col min="3267" max="3267" width="4.140625" style="8" bestFit="1" customWidth="1"/>
    <col min="3268" max="3268" width="41.42578125" style="8" customWidth="1"/>
    <col min="3269" max="3269" width="14.28515625" style="8" customWidth="1"/>
    <col min="3270" max="3270" width="43.140625" style="8" customWidth="1"/>
    <col min="3271" max="3271" width="19.7109375" style="8" customWidth="1"/>
    <col min="3272" max="3272" width="27.5703125" style="8" customWidth="1"/>
    <col min="3273" max="3274" width="16.28515625" style="8" customWidth="1"/>
    <col min="3275" max="3332" width="12.7109375" style="8"/>
    <col min="3333" max="3336" width="2.7109375" style="8" customWidth="1"/>
    <col min="3337" max="3337" width="41.42578125" style="8" customWidth="1"/>
    <col min="3338" max="3338" width="5.7109375" style="8" customWidth="1"/>
    <col min="3339" max="3339" width="17" style="8" customWidth="1"/>
    <col min="3340" max="3340" width="7.85546875" style="8" customWidth="1"/>
    <col min="3341" max="3341" width="7.42578125" style="8" customWidth="1"/>
    <col min="3342" max="3342" width="19" style="8" customWidth="1"/>
    <col min="3343" max="3343" width="26.28515625" style="8" customWidth="1"/>
    <col min="3344" max="3344" width="25.85546875" style="8" customWidth="1"/>
    <col min="3345" max="3345" width="22.28515625" style="8" customWidth="1"/>
    <col min="3346" max="3346" width="5.5703125" style="8" customWidth="1"/>
    <col min="3347" max="3347" width="26.42578125" style="8" customWidth="1"/>
    <col min="3348" max="3348" width="21.42578125" style="8" customWidth="1"/>
    <col min="3349" max="3349" width="18.5703125" style="8" customWidth="1"/>
    <col min="3350" max="3350" width="7.42578125" style="8" customWidth="1"/>
    <col min="3351" max="3351" width="21" style="8" customWidth="1"/>
    <col min="3352" max="3352" width="25.7109375" style="8" customWidth="1"/>
    <col min="3353" max="3353" width="24" style="8" customWidth="1"/>
    <col min="3354" max="3354" width="6.7109375" style="8" customWidth="1"/>
    <col min="3355" max="3355" width="21.28515625" style="8" customWidth="1"/>
    <col min="3356" max="3356" width="18.42578125" style="8" customWidth="1"/>
    <col min="3357" max="3357" width="21" style="8" customWidth="1"/>
    <col min="3358" max="3358" width="6.7109375" style="8" customWidth="1"/>
    <col min="3359" max="3360" width="23.85546875" style="8" customWidth="1"/>
    <col min="3361" max="3522" width="9.140625" style="8" customWidth="1"/>
    <col min="3523" max="3523" width="4.140625" style="8" bestFit="1" customWidth="1"/>
    <col min="3524" max="3524" width="41.42578125" style="8" customWidth="1"/>
    <col min="3525" max="3525" width="14.28515625" style="8" customWidth="1"/>
    <col min="3526" max="3526" width="43.140625" style="8" customWidth="1"/>
    <col min="3527" max="3527" width="19.7109375" style="8" customWidth="1"/>
    <col min="3528" max="3528" width="27.5703125" style="8" customWidth="1"/>
    <col min="3529" max="3530" width="16.28515625" style="8" customWidth="1"/>
    <col min="3531" max="3588" width="12.7109375" style="8"/>
    <col min="3589" max="3592" width="2.7109375" style="8" customWidth="1"/>
    <col min="3593" max="3593" width="41.42578125" style="8" customWidth="1"/>
    <col min="3594" max="3594" width="5.7109375" style="8" customWidth="1"/>
    <col min="3595" max="3595" width="17" style="8" customWidth="1"/>
    <col min="3596" max="3596" width="7.85546875" style="8" customWidth="1"/>
    <col min="3597" max="3597" width="7.42578125" style="8" customWidth="1"/>
    <col min="3598" max="3598" width="19" style="8" customWidth="1"/>
    <col min="3599" max="3599" width="26.28515625" style="8" customWidth="1"/>
    <col min="3600" max="3600" width="25.85546875" style="8" customWidth="1"/>
    <col min="3601" max="3601" width="22.28515625" style="8" customWidth="1"/>
    <col min="3602" max="3602" width="5.5703125" style="8" customWidth="1"/>
    <col min="3603" max="3603" width="26.42578125" style="8" customWidth="1"/>
    <col min="3604" max="3604" width="21.42578125" style="8" customWidth="1"/>
    <col min="3605" max="3605" width="18.5703125" style="8" customWidth="1"/>
    <col min="3606" max="3606" width="7.42578125" style="8" customWidth="1"/>
    <col min="3607" max="3607" width="21" style="8" customWidth="1"/>
    <col min="3608" max="3608" width="25.7109375" style="8" customWidth="1"/>
    <col min="3609" max="3609" width="24" style="8" customWidth="1"/>
    <col min="3610" max="3610" width="6.7109375" style="8" customWidth="1"/>
    <col min="3611" max="3611" width="21.28515625" style="8" customWidth="1"/>
    <col min="3612" max="3612" width="18.42578125" style="8" customWidth="1"/>
    <col min="3613" max="3613" width="21" style="8" customWidth="1"/>
    <col min="3614" max="3614" width="6.7109375" style="8" customWidth="1"/>
    <col min="3615" max="3616" width="23.85546875" style="8" customWidth="1"/>
    <col min="3617" max="3778" width="9.140625" style="8" customWidth="1"/>
    <col min="3779" max="3779" width="4.140625" style="8" bestFit="1" customWidth="1"/>
    <col min="3780" max="3780" width="41.42578125" style="8" customWidth="1"/>
    <col min="3781" max="3781" width="14.28515625" style="8" customWidth="1"/>
    <col min="3782" max="3782" width="43.140625" style="8" customWidth="1"/>
    <col min="3783" max="3783" width="19.7109375" style="8" customWidth="1"/>
    <col min="3784" max="3784" width="27.5703125" style="8" customWidth="1"/>
    <col min="3785" max="3786" width="16.28515625" style="8" customWidth="1"/>
    <col min="3787" max="3844" width="12.7109375" style="8"/>
    <col min="3845" max="3848" width="2.7109375" style="8" customWidth="1"/>
    <col min="3849" max="3849" width="41.42578125" style="8" customWidth="1"/>
    <col min="3850" max="3850" width="5.7109375" style="8" customWidth="1"/>
    <col min="3851" max="3851" width="17" style="8" customWidth="1"/>
    <col min="3852" max="3852" width="7.85546875" style="8" customWidth="1"/>
    <col min="3853" max="3853" width="7.42578125" style="8" customWidth="1"/>
    <col min="3854" max="3854" width="19" style="8" customWidth="1"/>
    <col min="3855" max="3855" width="26.28515625" style="8" customWidth="1"/>
    <col min="3856" max="3856" width="25.85546875" style="8" customWidth="1"/>
    <col min="3857" max="3857" width="22.28515625" style="8" customWidth="1"/>
    <col min="3858" max="3858" width="5.5703125" style="8" customWidth="1"/>
    <col min="3859" max="3859" width="26.42578125" style="8" customWidth="1"/>
    <col min="3860" max="3860" width="21.42578125" style="8" customWidth="1"/>
    <col min="3861" max="3861" width="18.5703125" style="8" customWidth="1"/>
    <col min="3862" max="3862" width="7.42578125" style="8" customWidth="1"/>
    <col min="3863" max="3863" width="21" style="8" customWidth="1"/>
    <col min="3864" max="3864" width="25.7109375" style="8" customWidth="1"/>
    <col min="3865" max="3865" width="24" style="8" customWidth="1"/>
    <col min="3866" max="3866" width="6.7109375" style="8" customWidth="1"/>
    <col min="3867" max="3867" width="21.28515625" style="8" customWidth="1"/>
    <col min="3868" max="3868" width="18.42578125" style="8" customWidth="1"/>
    <col min="3869" max="3869" width="21" style="8" customWidth="1"/>
    <col min="3870" max="3870" width="6.7109375" style="8" customWidth="1"/>
    <col min="3871" max="3872" width="23.85546875" style="8" customWidth="1"/>
    <col min="3873" max="4034" width="9.140625" style="8" customWidth="1"/>
    <col min="4035" max="4035" width="4.140625" style="8" bestFit="1" customWidth="1"/>
    <col min="4036" max="4036" width="41.42578125" style="8" customWidth="1"/>
    <col min="4037" max="4037" width="14.28515625" style="8" customWidth="1"/>
    <col min="4038" max="4038" width="43.140625" style="8" customWidth="1"/>
    <col min="4039" max="4039" width="19.7109375" style="8" customWidth="1"/>
    <col min="4040" max="4040" width="27.5703125" style="8" customWidth="1"/>
    <col min="4041" max="4042" width="16.28515625" style="8" customWidth="1"/>
    <col min="4043" max="4100" width="12.7109375" style="8"/>
    <col min="4101" max="4104" width="2.7109375" style="8" customWidth="1"/>
    <col min="4105" max="4105" width="41.42578125" style="8" customWidth="1"/>
    <col min="4106" max="4106" width="5.7109375" style="8" customWidth="1"/>
    <col min="4107" max="4107" width="17" style="8" customWidth="1"/>
    <col min="4108" max="4108" width="7.85546875" style="8" customWidth="1"/>
    <col min="4109" max="4109" width="7.42578125" style="8" customWidth="1"/>
    <col min="4110" max="4110" width="19" style="8" customWidth="1"/>
    <col min="4111" max="4111" width="26.28515625" style="8" customWidth="1"/>
    <col min="4112" max="4112" width="25.85546875" style="8" customWidth="1"/>
    <col min="4113" max="4113" width="22.28515625" style="8" customWidth="1"/>
    <col min="4114" max="4114" width="5.5703125" style="8" customWidth="1"/>
    <col min="4115" max="4115" width="26.42578125" style="8" customWidth="1"/>
    <col min="4116" max="4116" width="21.42578125" style="8" customWidth="1"/>
    <col min="4117" max="4117" width="18.5703125" style="8" customWidth="1"/>
    <col min="4118" max="4118" width="7.42578125" style="8" customWidth="1"/>
    <col min="4119" max="4119" width="21" style="8" customWidth="1"/>
    <col min="4120" max="4120" width="25.7109375" style="8" customWidth="1"/>
    <col min="4121" max="4121" width="24" style="8" customWidth="1"/>
    <col min="4122" max="4122" width="6.7109375" style="8" customWidth="1"/>
    <col min="4123" max="4123" width="21.28515625" style="8" customWidth="1"/>
    <col min="4124" max="4124" width="18.42578125" style="8" customWidth="1"/>
    <col min="4125" max="4125" width="21" style="8" customWidth="1"/>
    <col min="4126" max="4126" width="6.7109375" style="8" customWidth="1"/>
    <col min="4127" max="4128" width="23.85546875" style="8" customWidth="1"/>
    <col min="4129" max="4290" width="9.140625" style="8" customWidth="1"/>
    <col min="4291" max="4291" width="4.140625" style="8" bestFit="1" customWidth="1"/>
    <col min="4292" max="4292" width="41.42578125" style="8" customWidth="1"/>
    <col min="4293" max="4293" width="14.28515625" style="8" customWidth="1"/>
    <col min="4294" max="4294" width="43.140625" style="8" customWidth="1"/>
    <col min="4295" max="4295" width="19.7109375" style="8" customWidth="1"/>
    <col min="4296" max="4296" width="27.5703125" style="8" customWidth="1"/>
    <col min="4297" max="4298" width="16.28515625" style="8" customWidth="1"/>
    <col min="4299" max="4356" width="12.7109375" style="8"/>
    <col min="4357" max="4360" width="2.7109375" style="8" customWidth="1"/>
    <col min="4361" max="4361" width="41.42578125" style="8" customWidth="1"/>
    <col min="4362" max="4362" width="5.7109375" style="8" customWidth="1"/>
    <col min="4363" max="4363" width="17" style="8" customWidth="1"/>
    <col min="4364" max="4364" width="7.85546875" style="8" customWidth="1"/>
    <col min="4365" max="4365" width="7.42578125" style="8" customWidth="1"/>
    <col min="4366" max="4366" width="19" style="8" customWidth="1"/>
    <col min="4367" max="4367" width="26.28515625" style="8" customWidth="1"/>
    <col min="4368" max="4368" width="25.85546875" style="8" customWidth="1"/>
    <col min="4369" max="4369" width="22.28515625" style="8" customWidth="1"/>
    <col min="4370" max="4370" width="5.5703125" style="8" customWidth="1"/>
    <col min="4371" max="4371" width="26.42578125" style="8" customWidth="1"/>
    <col min="4372" max="4372" width="21.42578125" style="8" customWidth="1"/>
    <col min="4373" max="4373" width="18.5703125" style="8" customWidth="1"/>
    <col min="4374" max="4374" width="7.42578125" style="8" customWidth="1"/>
    <col min="4375" max="4375" width="21" style="8" customWidth="1"/>
    <col min="4376" max="4376" width="25.7109375" style="8" customWidth="1"/>
    <col min="4377" max="4377" width="24" style="8" customWidth="1"/>
    <col min="4378" max="4378" width="6.7109375" style="8" customWidth="1"/>
    <col min="4379" max="4379" width="21.28515625" style="8" customWidth="1"/>
    <col min="4380" max="4380" width="18.42578125" style="8" customWidth="1"/>
    <col min="4381" max="4381" width="21" style="8" customWidth="1"/>
    <col min="4382" max="4382" width="6.7109375" style="8" customWidth="1"/>
    <col min="4383" max="4384" width="23.85546875" style="8" customWidth="1"/>
    <col min="4385" max="4546" width="9.140625" style="8" customWidth="1"/>
    <col min="4547" max="4547" width="4.140625" style="8" bestFit="1" customWidth="1"/>
    <col min="4548" max="4548" width="41.42578125" style="8" customWidth="1"/>
    <col min="4549" max="4549" width="14.28515625" style="8" customWidth="1"/>
    <col min="4550" max="4550" width="43.140625" style="8" customWidth="1"/>
    <col min="4551" max="4551" width="19.7109375" style="8" customWidth="1"/>
    <col min="4552" max="4552" width="27.5703125" style="8" customWidth="1"/>
    <col min="4553" max="4554" width="16.28515625" style="8" customWidth="1"/>
    <col min="4555" max="4612" width="12.7109375" style="8"/>
    <col min="4613" max="4616" width="2.7109375" style="8" customWidth="1"/>
    <col min="4617" max="4617" width="41.42578125" style="8" customWidth="1"/>
    <col min="4618" max="4618" width="5.7109375" style="8" customWidth="1"/>
    <col min="4619" max="4619" width="17" style="8" customWidth="1"/>
    <col min="4620" max="4620" width="7.85546875" style="8" customWidth="1"/>
    <col min="4621" max="4621" width="7.42578125" style="8" customWidth="1"/>
    <col min="4622" max="4622" width="19" style="8" customWidth="1"/>
    <col min="4623" max="4623" width="26.28515625" style="8" customWidth="1"/>
    <col min="4624" max="4624" width="25.85546875" style="8" customWidth="1"/>
    <col min="4625" max="4625" width="22.28515625" style="8" customWidth="1"/>
    <col min="4626" max="4626" width="5.5703125" style="8" customWidth="1"/>
    <col min="4627" max="4627" width="26.42578125" style="8" customWidth="1"/>
    <col min="4628" max="4628" width="21.42578125" style="8" customWidth="1"/>
    <col min="4629" max="4629" width="18.5703125" style="8" customWidth="1"/>
    <col min="4630" max="4630" width="7.42578125" style="8" customWidth="1"/>
    <col min="4631" max="4631" width="21" style="8" customWidth="1"/>
    <col min="4632" max="4632" width="25.7109375" style="8" customWidth="1"/>
    <col min="4633" max="4633" width="24" style="8" customWidth="1"/>
    <col min="4634" max="4634" width="6.7109375" style="8" customWidth="1"/>
    <col min="4635" max="4635" width="21.28515625" style="8" customWidth="1"/>
    <col min="4636" max="4636" width="18.42578125" style="8" customWidth="1"/>
    <col min="4637" max="4637" width="21" style="8" customWidth="1"/>
    <col min="4638" max="4638" width="6.7109375" style="8" customWidth="1"/>
    <col min="4639" max="4640" width="23.85546875" style="8" customWidth="1"/>
    <col min="4641" max="4802" width="9.140625" style="8" customWidth="1"/>
    <col min="4803" max="4803" width="4.140625" style="8" bestFit="1" customWidth="1"/>
    <col min="4804" max="4804" width="41.42578125" style="8" customWidth="1"/>
    <col min="4805" max="4805" width="14.28515625" style="8" customWidth="1"/>
    <col min="4806" max="4806" width="43.140625" style="8" customWidth="1"/>
    <col min="4807" max="4807" width="19.7109375" style="8" customWidth="1"/>
    <col min="4808" max="4808" width="27.5703125" style="8" customWidth="1"/>
    <col min="4809" max="4810" width="16.28515625" style="8" customWidth="1"/>
    <col min="4811" max="4868" width="12.7109375" style="8"/>
    <col min="4869" max="4872" width="2.7109375" style="8" customWidth="1"/>
    <col min="4873" max="4873" width="41.42578125" style="8" customWidth="1"/>
    <col min="4874" max="4874" width="5.7109375" style="8" customWidth="1"/>
    <col min="4875" max="4875" width="17" style="8" customWidth="1"/>
    <col min="4876" max="4876" width="7.85546875" style="8" customWidth="1"/>
    <col min="4877" max="4877" width="7.42578125" style="8" customWidth="1"/>
    <col min="4878" max="4878" width="19" style="8" customWidth="1"/>
    <col min="4879" max="4879" width="26.28515625" style="8" customWidth="1"/>
    <col min="4880" max="4880" width="25.85546875" style="8" customWidth="1"/>
    <col min="4881" max="4881" width="22.28515625" style="8" customWidth="1"/>
    <col min="4882" max="4882" width="5.5703125" style="8" customWidth="1"/>
    <col min="4883" max="4883" width="26.42578125" style="8" customWidth="1"/>
    <col min="4884" max="4884" width="21.42578125" style="8" customWidth="1"/>
    <col min="4885" max="4885" width="18.5703125" style="8" customWidth="1"/>
    <col min="4886" max="4886" width="7.42578125" style="8" customWidth="1"/>
    <col min="4887" max="4887" width="21" style="8" customWidth="1"/>
    <col min="4888" max="4888" width="25.7109375" style="8" customWidth="1"/>
    <col min="4889" max="4889" width="24" style="8" customWidth="1"/>
    <col min="4890" max="4890" width="6.7109375" style="8" customWidth="1"/>
    <col min="4891" max="4891" width="21.28515625" style="8" customWidth="1"/>
    <col min="4892" max="4892" width="18.42578125" style="8" customWidth="1"/>
    <col min="4893" max="4893" width="21" style="8" customWidth="1"/>
    <col min="4894" max="4894" width="6.7109375" style="8" customWidth="1"/>
    <col min="4895" max="4896" width="23.85546875" style="8" customWidth="1"/>
    <col min="4897" max="5058" width="9.140625" style="8" customWidth="1"/>
    <col min="5059" max="5059" width="4.140625" style="8" bestFit="1" customWidth="1"/>
    <col min="5060" max="5060" width="41.42578125" style="8" customWidth="1"/>
    <col min="5061" max="5061" width="14.28515625" style="8" customWidth="1"/>
    <col min="5062" max="5062" width="43.140625" style="8" customWidth="1"/>
    <col min="5063" max="5063" width="19.7109375" style="8" customWidth="1"/>
    <col min="5064" max="5064" width="27.5703125" style="8" customWidth="1"/>
    <col min="5065" max="5066" width="16.28515625" style="8" customWidth="1"/>
    <col min="5067" max="5124" width="12.7109375" style="8"/>
    <col min="5125" max="5128" width="2.7109375" style="8" customWidth="1"/>
    <col min="5129" max="5129" width="41.42578125" style="8" customWidth="1"/>
    <col min="5130" max="5130" width="5.7109375" style="8" customWidth="1"/>
    <col min="5131" max="5131" width="17" style="8" customWidth="1"/>
    <col min="5132" max="5132" width="7.85546875" style="8" customWidth="1"/>
    <col min="5133" max="5133" width="7.42578125" style="8" customWidth="1"/>
    <col min="5134" max="5134" width="19" style="8" customWidth="1"/>
    <col min="5135" max="5135" width="26.28515625" style="8" customWidth="1"/>
    <col min="5136" max="5136" width="25.85546875" style="8" customWidth="1"/>
    <col min="5137" max="5137" width="22.28515625" style="8" customWidth="1"/>
    <col min="5138" max="5138" width="5.5703125" style="8" customWidth="1"/>
    <col min="5139" max="5139" width="26.42578125" style="8" customWidth="1"/>
    <col min="5140" max="5140" width="21.42578125" style="8" customWidth="1"/>
    <col min="5141" max="5141" width="18.5703125" style="8" customWidth="1"/>
    <col min="5142" max="5142" width="7.42578125" style="8" customWidth="1"/>
    <col min="5143" max="5143" width="21" style="8" customWidth="1"/>
    <col min="5144" max="5144" width="25.7109375" style="8" customWidth="1"/>
    <col min="5145" max="5145" width="24" style="8" customWidth="1"/>
    <col min="5146" max="5146" width="6.7109375" style="8" customWidth="1"/>
    <col min="5147" max="5147" width="21.28515625" style="8" customWidth="1"/>
    <col min="5148" max="5148" width="18.42578125" style="8" customWidth="1"/>
    <col min="5149" max="5149" width="21" style="8" customWidth="1"/>
    <col min="5150" max="5150" width="6.7109375" style="8" customWidth="1"/>
    <col min="5151" max="5152" width="23.85546875" style="8" customWidth="1"/>
    <col min="5153" max="5314" width="9.140625" style="8" customWidth="1"/>
    <col min="5315" max="5315" width="4.140625" style="8" bestFit="1" customWidth="1"/>
    <col min="5316" max="5316" width="41.42578125" style="8" customWidth="1"/>
    <col min="5317" max="5317" width="14.28515625" style="8" customWidth="1"/>
    <col min="5318" max="5318" width="43.140625" style="8" customWidth="1"/>
    <col min="5319" max="5319" width="19.7109375" style="8" customWidth="1"/>
    <col min="5320" max="5320" width="27.5703125" style="8" customWidth="1"/>
    <col min="5321" max="5322" width="16.28515625" style="8" customWidth="1"/>
    <col min="5323" max="5380" width="12.7109375" style="8"/>
    <col min="5381" max="5384" width="2.7109375" style="8" customWidth="1"/>
    <col min="5385" max="5385" width="41.42578125" style="8" customWidth="1"/>
    <col min="5386" max="5386" width="5.7109375" style="8" customWidth="1"/>
    <col min="5387" max="5387" width="17" style="8" customWidth="1"/>
    <col min="5388" max="5388" width="7.85546875" style="8" customWidth="1"/>
    <col min="5389" max="5389" width="7.42578125" style="8" customWidth="1"/>
    <col min="5390" max="5390" width="19" style="8" customWidth="1"/>
    <col min="5391" max="5391" width="26.28515625" style="8" customWidth="1"/>
    <col min="5392" max="5392" width="25.85546875" style="8" customWidth="1"/>
    <col min="5393" max="5393" width="22.28515625" style="8" customWidth="1"/>
    <col min="5394" max="5394" width="5.5703125" style="8" customWidth="1"/>
    <col min="5395" max="5395" width="26.42578125" style="8" customWidth="1"/>
    <col min="5396" max="5396" width="21.42578125" style="8" customWidth="1"/>
    <col min="5397" max="5397" width="18.5703125" style="8" customWidth="1"/>
    <col min="5398" max="5398" width="7.42578125" style="8" customWidth="1"/>
    <col min="5399" max="5399" width="21" style="8" customWidth="1"/>
    <col min="5400" max="5400" width="25.7109375" style="8" customWidth="1"/>
    <col min="5401" max="5401" width="24" style="8" customWidth="1"/>
    <col min="5402" max="5402" width="6.7109375" style="8" customWidth="1"/>
    <col min="5403" max="5403" width="21.28515625" style="8" customWidth="1"/>
    <col min="5404" max="5404" width="18.42578125" style="8" customWidth="1"/>
    <col min="5405" max="5405" width="21" style="8" customWidth="1"/>
    <col min="5406" max="5406" width="6.7109375" style="8" customWidth="1"/>
    <col min="5407" max="5408" width="23.85546875" style="8" customWidth="1"/>
    <col min="5409" max="5570" width="9.140625" style="8" customWidth="1"/>
    <col min="5571" max="5571" width="4.140625" style="8" bestFit="1" customWidth="1"/>
    <col min="5572" max="5572" width="41.42578125" style="8" customWidth="1"/>
    <col min="5573" max="5573" width="14.28515625" style="8" customWidth="1"/>
    <col min="5574" max="5574" width="43.140625" style="8" customWidth="1"/>
    <col min="5575" max="5575" width="19.7109375" style="8" customWidth="1"/>
    <col min="5576" max="5576" width="27.5703125" style="8" customWidth="1"/>
    <col min="5577" max="5578" width="16.28515625" style="8" customWidth="1"/>
    <col min="5579" max="5636" width="12.7109375" style="8"/>
    <col min="5637" max="5640" width="2.7109375" style="8" customWidth="1"/>
    <col min="5641" max="5641" width="41.42578125" style="8" customWidth="1"/>
    <col min="5642" max="5642" width="5.7109375" style="8" customWidth="1"/>
    <col min="5643" max="5643" width="17" style="8" customWidth="1"/>
    <col min="5644" max="5644" width="7.85546875" style="8" customWidth="1"/>
    <col min="5645" max="5645" width="7.42578125" style="8" customWidth="1"/>
    <col min="5646" max="5646" width="19" style="8" customWidth="1"/>
    <col min="5647" max="5647" width="26.28515625" style="8" customWidth="1"/>
    <col min="5648" max="5648" width="25.85546875" style="8" customWidth="1"/>
    <col min="5649" max="5649" width="22.28515625" style="8" customWidth="1"/>
    <col min="5650" max="5650" width="5.5703125" style="8" customWidth="1"/>
    <col min="5651" max="5651" width="26.42578125" style="8" customWidth="1"/>
    <col min="5652" max="5652" width="21.42578125" style="8" customWidth="1"/>
    <col min="5653" max="5653" width="18.5703125" style="8" customWidth="1"/>
    <col min="5654" max="5654" width="7.42578125" style="8" customWidth="1"/>
    <col min="5655" max="5655" width="21" style="8" customWidth="1"/>
    <col min="5656" max="5656" width="25.7109375" style="8" customWidth="1"/>
    <col min="5657" max="5657" width="24" style="8" customWidth="1"/>
    <col min="5658" max="5658" width="6.7109375" style="8" customWidth="1"/>
    <col min="5659" max="5659" width="21.28515625" style="8" customWidth="1"/>
    <col min="5660" max="5660" width="18.42578125" style="8" customWidth="1"/>
    <col min="5661" max="5661" width="21" style="8" customWidth="1"/>
    <col min="5662" max="5662" width="6.7109375" style="8" customWidth="1"/>
    <col min="5663" max="5664" width="23.85546875" style="8" customWidth="1"/>
    <col min="5665" max="5826" width="9.140625" style="8" customWidth="1"/>
    <col min="5827" max="5827" width="4.140625" style="8" bestFit="1" customWidth="1"/>
    <col min="5828" max="5828" width="41.42578125" style="8" customWidth="1"/>
    <col min="5829" max="5829" width="14.28515625" style="8" customWidth="1"/>
    <col min="5830" max="5830" width="43.140625" style="8" customWidth="1"/>
    <col min="5831" max="5831" width="19.7109375" style="8" customWidth="1"/>
    <col min="5832" max="5832" width="27.5703125" style="8" customWidth="1"/>
    <col min="5833" max="5834" width="16.28515625" style="8" customWidth="1"/>
    <col min="5835" max="5892" width="12.7109375" style="8"/>
    <col min="5893" max="5896" width="2.7109375" style="8" customWidth="1"/>
    <col min="5897" max="5897" width="41.42578125" style="8" customWidth="1"/>
    <col min="5898" max="5898" width="5.7109375" style="8" customWidth="1"/>
    <col min="5899" max="5899" width="17" style="8" customWidth="1"/>
    <col min="5900" max="5900" width="7.85546875" style="8" customWidth="1"/>
    <col min="5901" max="5901" width="7.42578125" style="8" customWidth="1"/>
    <col min="5902" max="5902" width="19" style="8" customWidth="1"/>
    <col min="5903" max="5903" width="26.28515625" style="8" customWidth="1"/>
    <col min="5904" max="5904" width="25.85546875" style="8" customWidth="1"/>
    <col min="5905" max="5905" width="22.28515625" style="8" customWidth="1"/>
    <col min="5906" max="5906" width="5.5703125" style="8" customWidth="1"/>
    <col min="5907" max="5907" width="26.42578125" style="8" customWidth="1"/>
    <col min="5908" max="5908" width="21.42578125" style="8" customWidth="1"/>
    <col min="5909" max="5909" width="18.5703125" style="8" customWidth="1"/>
    <col min="5910" max="5910" width="7.42578125" style="8" customWidth="1"/>
    <col min="5911" max="5911" width="21" style="8" customWidth="1"/>
    <col min="5912" max="5912" width="25.7109375" style="8" customWidth="1"/>
    <col min="5913" max="5913" width="24" style="8" customWidth="1"/>
    <col min="5914" max="5914" width="6.7109375" style="8" customWidth="1"/>
    <col min="5915" max="5915" width="21.28515625" style="8" customWidth="1"/>
    <col min="5916" max="5916" width="18.42578125" style="8" customWidth="1"/>
    <col min="5917" max="5917" width="21" style="8" customWidth="1"/>
    <col min="5918" max="5918" width="6.7109375" style="8" customWidth="1"/>
    <col min="5919" max="5920" width="23.85546875" style="8" customWidth="1"/>
    <col min="5921" max="6082" width="9.140625" style="8" customWidth="1"/>
    <col min="6083" max="6083" width="4.140625" style="8" bestFit="1" customWidth="1"/>
    <col min="6084" max="6084" width="41.42578125" style="8" customWidth="1"/>
    <col min="6085" max="6085" width="14.28515625" style="8" customWidth="1"/>
    <col min="6086" max="6086" width="43.140625" style="8" customWidth="1"/>
    <col min="6087" max="6087" width="19.7109375" style="8" customWidth="1"/>
    <col min="6088" max="6088" width="27.5703125" style="8" customWidth="1"/>
    <col min="6089" max="6090" width="16.28515625" style="8" customWidth="1"/>
    <col min="6091" max="6148" width="12.7109375" style="8"/>
    <col min="6149" max="6152" width="2.7109375" style="8" customWidth="1"/>
    <col min="6153" max="6153" width="41.42578125" style="8" customWidth="1"/>
    <col min="6154" max="6154" width="5.7109375" style="8" customWidth="1"/>
    <col min="6155" max="6155" width="17" style="8" customWidth="1"/>
    <col min="6156" max="6156" width="7.85546875" style="8" customWidth="1"/>
    <col min="6157" max="6157" width="7.42578125" style="8" customWidth="1"/>
    <col min="6158" max="6158" width="19" style="8" customWidth="1"/>
    <col min="6159" max="6159" width="26.28515625" style="8" customWidth="1"/>
    <col min="6160" max="6160" width="25.85546875" style="8" customWidth="1"/>
    <col min="6161" max="6161" width="22.28515625" style="8" customWidth="1"/>
    <col min="6162" max="6162" width="5.5703125" style="8" customWidth="1"/>
    <col min="6163" max="6163" width="26.42578125" style="8" customWidth="1"/>
    <col min="6164" max="6164" width="21.42578125" style="8" customWidth="1"/>
    <col min="6165" max="6165" width="18.5703125" style="8" customWidth="1"/>
    <col min="6166" max="6166" width="7.42578125" style="8" customWidth="1"/>
    <col min="6167" max="6167" width="21" style="8" customWidth="1"/>
    <col min="6168" max="6168" width="25.7109375" style="8" customWidth="1"/>
    <col min="6169" max="6169" width="24" style="8" customWidth="1"/>
    <col min="6170" max="6170" width="6.7109375" style="8" customWidth="1"/>
    <col min="6171" max="6171" width="21.28515625" style="8" customWidth="1"/>
    <col min="6172" max="6172" width="18.42578125" style="8" customWidth="1"/>
    <col min="6173" max="6173" width="21" style="8" customWidth="1"/>
    <col min="6174" max="6174" width="6.7109375" style="8" customWidth="1"/>
    <col min="6175" max="6176" width="23.85546875" style="8" customWidth="1"/>
    <col min="6177" max="6338" width="9.140625" style="8" customWidth="1"/>
    <col min="6339" max="6339" width="4.140625" style="8" bestFit="1" customWidth="1"/>
    <col min="6340" max="6340" width="41.42578125" style="8" customWidth="1"/>
    <col min="6341" max="6341" width="14.28515625" style="8" customWidth="1"/>
    <col min="6342" max="6342" width="43.140625" style="8" customWidth="1"/>
    <col min="6343" max="6343" width="19.7109375" style="8" customWidth="1"/>
    <col min="6344" max="6344" width="27.5703125" style="8" customWidth="1"/>
    <col min="6345" max="6346" width="16.28515625" style="8" customWidth="1"/>
    <col min="6347" max="6404" width="12.7109375" style="8"/>
    <col min="6405" max="6408" width="2.7109375" style="8" customWidth="1"/>
    <col min="6409" max="6409" width="41.42578125" style="8" customWidth="1"/>
    <col min="6410" max="6410" width="5.7109375" style="8" customWidth="1"/>
    <col min="6411" max="6411" width="17" style="8" customWidth="1"/>
    <col min="6412" max="6412" width="7.85546875" style="8" customWidth="1"/>
    <col min="6413" max="6413" width="7.42578125" style="8" customWidth="1"/>
    <col min="6414" max="6414" width="19" style="8" customWidth="1"/>
    <col min="6415" max="6415" width="26.28515625" style="8" customWidth="1"/>
    <col min="6416" max="6416" width="25.85546875" style="8" customWidth="1"/>
    <col min="6417" max="6417" width="22.28515625" style="8" customWidth="1"/>
    <col min="6418" max="6418" width="5.5703125" style="8" customWidth="1"/>
    <col min="6419" max="6419" width="26.42578125" style="8" customWidth="1"/>
    <col min="6420" max="6420" width="21.42578125" style="8" customWidth="1"/>
    <col min="6421" max="6421" width="18.5703125" style="8" customWidth="1"/>
    <col min="6422" max="6422" width="7.42578125" style="8" customWidth="1"/>
    <col min="6423" max="6423" width="21" style="8" customWidth="1"/>
    <col min="6424" max="6424" width="25.7109375" style="8" customWidth="1"/>
    <col min="6425" max="6425" width="24" style="8" customWidth="1"/>
    <col min="6426" max="6426" width="6.7109375" style="8" customWidth="1"/>
    <col min="6427" max="6427" width="21.28515625" style="8" customWidth="1"/>
    <col min="6428" max="6428" width="18.42578125" style="8" customWidth="1"/>
    <col min="6429" max="6429" width="21" style="8" customWidth="1"/>
    <col min="6430" max="6430" width="6.7109375" style="8" customWidth="1"/>
    <col min="6431" max="6432" width="23.85546875" style="8" customWidth="1"/>
    <col min="6433" max="6594" width="9.140625" style="8" customWidth="1"/>
    <col min="6595" max="6595" width="4.140625" style="8" bestFit="1" customWidth="1"/>
    <col min="6596" max="6596" width="41.42578125" style="8" customWidth="1"/>
    <col min="6597" max="6597" width="14.28515625" style="8" customWidth="1"/>
    <col min="6598" max="6598" width="43.140625" style="8" customWidth="1"/>
    <col min="6599" max="6599" width="19.7109375" style="8" customWidth="1"/>
    <col min="6600" max="6600" width="27.5703125" style="8" customWidth="1"/>
    <col min="6601" max="6602" width="16.28515625" style="8" customWidth="1"/>
    <col min="6603" max="6660" width="12.7109375" style="8"/>
    <col min="6661" max="6664" width="2.7109375" style="8" customWidth="1"/>
    <col min="6665" max="6665" width="41.42578125" style="8" customWidth="1"/>
    <col min="6666" max="6666" width="5.7109375" style="8" customWidth="1"/>
    <col min="6667" max="6667" width="17" style="8" customWidth="1"/>
    <col min="6668" max="6668" width="7.85546875" style="8" customWidth="1"/>
    <col min="6669" max="6669" width="7.42578125" style="8" customWidth="1"/>
    <col min="6670" max="6670" width="19" style="8" customWidth="1"/>
    <col min="6671" max="6671" width="26.28515625" style="8" customWidth="1"/>
    <col min="6672" max="6672" width="25.85546875" style="8" customWidth="1"/>
    <col min="6673" max="6673" width="22.28515625" style="8" customWidth="1"/>
    <col min="6674" max="6674" width="5.5703125" style="8" customWidth="1"/>
    <col min="6675" max="6675" width="26.42578125" style="8" customWidth="1"/>
    <col min="6676" max="6676" width="21.42578125" style="8" customWidth="1"/>
    <col min="6677" max="6677" width="18.5703125" style="8" customWidth="1"/>
    <col min="6678" max="6678" width="7.42578125" style="8" customWidth="1"/>
    <col min="6679" max="6679" width="21" style="8" customWidth="1"/>
    <col min="6680" max="6680" width="25.7109375" style="8" customWidth="1"/>
    <col min="6681" max="6681" width="24" style="8" customWidth="1"/>
    <col min="6682" max="6682" width="6.7109375" style="8" customWidth="1"/>
    <col min="6683" max="6683" width="21.28515625" style="8" customWidth="1"/>
    <col min="6684" max="6684" width="18.42578125" style="8" customWidth="1"/>
    <col min="6685" max="6685" width="21" style="8" customWidth="1"/>
    <col min="6686" max="6686" width="6.7109375" style="8" customWidth="1"/>
    <col min="6687" max="6688" width="23.85546875" style="8" customWidth="1"/>
    <col min="6689" max="6850" width="9.140625" style="8" customWidth="1"/>
    <col min="6851" max="6851" width="4.140625" style="8" bestFit="1" customWidth="1"/>
    <col min="6852" max="6852" width="41.42578125" style="8" customWidth="1"/>
    <col min="6853" max="6853" width="14.28515625" style="8" customWidth="1"/>
    <col min="6854" max="6854" width="43.140625" style="8" customWidth="1"/>
    <col min="6855" max="6855" width="19.7109375" style="8" customWidth="1"/>
    <col min="6856" max="6856" width="27.5703125" style="8" customWidth="1"/>
    <col min="6857" max="6858" width="16.28515625" style="8" customWidth="1"/>
    <col min="6859" max="6916" width="12.7109375" style="8"/>
    <col min="6917" max="6920" width="2.7109375" style="8" customWidth="1"/>
    <col min="6921" max="6921" width="41.42578125" style="8" customWidth="1"/>
    <col min="6922" max="6922" width="5.7109375" style="8" customWidth="1"/>
    <col min="6923" max="6923" width="17" style="8" customWidth="1"/>
    <col min="6924" max="6924" width="7.85546875" style="8" customWidth="1"/>
    <col min="6925" max="6925" width="7.42578125" style="8" customWidth="1"/>
    <col min="6926" max="6926" width="19" style="8" customWidth="1"/>
    <col min="6927" max="6927" width="26.28515625" style="8" customWidth="1"/>
    <col min="6928" max="6928" width="25.85546875" style="8" customWidth="1"/>
    <col min="6929" max="6929" width="22.28515625" style="8" customWidth="1"/>
    <col min="6930" max="6930" width="5.5703125" style="8" customWidth="1"/>
    <col min="6931" max="6931" width="26.42578125" style="8" customWidth="1"/>
    <col min="6932" max="6932" width="21.42578125" style="8" customWidth="1"/>
    <col min="6933" max="6933" width="18.5703125" style="8" customWidth="1"/>
    <col min="6934" max="6934" width="7.42578125" style="8" customWidth="1"/>
    <col min="6935" max="6935" width="21" style="8" customWidth="1"/>
    <col min="6936" max="6936" width="25.7109375" style="8" customWidth="1"/>
    <col min="6937" max="6937" width="24" style="8" customWidth="1"/>
    <col min="6938" max="6938" width="6.7109375" style="8" customWidth="1"/>
    <col min="6939" max="6939" width="21.28515625" style="8" customWidth="1"/>
    <col min="6940" max="6940" width="18.42578125" style="8" customWidth="1"/>
    <col min="6941" max="6941" width="21" style="8" customWidth="1"/>
    <col min="6942" max="6942" width="6.7109375" style="8" customWidth="1"/>
    <col min="6943" max="6944" width="23.85546875" style="8" customWidth="1"/>
    <col min="6945" max="7106" width="9.140625" style="8" customWidth="1"/>
    <col min="7107" max="7107" width="4.140625" style="8" bestFit="1" customWidth="1"/>
    <col min="7108" max="7108" width="41.42578125" style="8" customWidth="1"/>
    <col min="7109" max="7109" width="14.28515625" style="8" customWidth="1"/>
    <col min="7110" max="7110" width="43.140625" style="8" customWidth="1"/>
    <col min="7111" max="7111" width="19.7109375" style="8" customWidth="1"/>
    <col min="7112" max="7112" width="27.5703125" style="8" customWidth="1"/>
    <col min="7113" max="7114" width="16.28515625" style="8" customWidth="1"/>
    <col min="7115" max="7172" width="12.7109375" style="8"/>
    <col min="7173" max="7176" width="2.7109375" style="8" customWidth="1"/>
    <col min="7177" max="7177" width="41.42578125" style="8" customWidth="1"/>
    <col min="7178" max="7178" width="5.7109375" style="8" customWidth="1"/>
    <col min="7179" max="7179" width="17" style="8" customWidth="1"/>
    <col min="7180" max="7180" width="7.85546875" style="8" customWidth="1"/>
    <col min="7181" max="7181" width="7.42578125" style="8" customWidth="1"/>
    <col min="7182" max="7182" width="19" style="8" customWidth="1"/>
    <col min="7183" max="7183" width="26.28515625" style="8" customWidth="1"/>
    <col min="7184" max="7184" width="25.85546875" style="8" customWidth="1"/>
    <col min="7185" max="7185" width="22.28515625" style="8" customWidth="1"/>
    <col min="7186" max="7186" width="5.5703125" style="8" customWidth="1"/>
    <col min="7187" max="7187" width="26.42578125" style="8" customWidth="1"/>
    <col min="7188" max="7188" width="21.42578125" style="8" customWidth="1"/>
    <col min="7189" max="7189" width="18.5703125" style="8" customWidth="1"/>
    <col min="7190" max="7190" width="7.42578125" style="8" customWidth="1"/>
    <col min="7191" max="7191" width="21" style="8" customWidth="1"/>
    <col min="7192" max="7192" width="25.7109375" style="8" customWidth="1"/>
    <col min="7193" max="7193" width="24" style="8" customWidth="1"/>
    <col min="7194" max="7194" width="6.7109375" style="8" customWidth="1"/>
    <col min="7195" max="7195" width="21.28515625" style="8" customWidth="1"/>
    <col min="7196" max="7196" width="18.42578125" style="8" customWidth="1"/>
    <col min="7197" max="7197" width="21" style="8" customWidth="1"/>
    <col min="7198" max="7198" width="6.7109375" style="8" customWidth="1"/>
    <col min="7199" max="7200" width="23.85546875" style="8" customWidth="1"/>
    <col min="7201" max="7362" width="9.140625" style="8" customWidth="1"/>
    <col min="7363" max="7363" width="4.140625" style="8" bestFit="1" customWidth="1"/>
    <col min="7364" max="7364" width="41.42578125" style="8" customWidth="1"/>
    <col min="7365" max="7365" width="14.28515625" style="8" customWidth="1"/>
    <col min="7366" max="7366" width="43.140625" style="8" customWidth="1"/>
    <col min="7367" max="7367" width="19.7109375" style="8" customWidth="1"/>
    <col min="7368" max="7368" width="27.5703125" style="8" customWidth="1"/>
    <col min="7369" max="7370" width="16.28515625" style="8" customWidth="1"/>
    <col min="7371" max="7428" width="12.7109375" style="8"/>
    <col min="7429" max="7432" width="2.7109375" style="8" customWidth="1"/>
    <col min="7433" max="7433" width="41.42578125" style="8" customWidth="1"/>
    <col min="7434" max="7434" width="5.7109375" style="8" customWidth="1"/>
    <col min="7435" max="7435" width="17" style="8" customWidth="1"/>
    <col min="7436" max="7436" width="7.85546875" style="8" customWidth="1"/>
    <col min="7437" max="7437" width="7.42578125" style="8" customWidth="1"/>
    <col min="7438" max="7438" width="19" style="8" customWidth="1"/>
    <col min="7439" max="7439" width="26.28515625" style="8" customWidth="1"/>
    <col min="7440" max="7440" width="25.85546875" style="8" customWidth="1"/>
    <col min="7441" max="7441" width="22.28515625" style="8" customWidth="1"/>
    <col min="7442" max="7442" width="5.5703125" style="8" customWidth="1"/>
    <col min="7443" max="7443" width="26.42578125" style="8" customWidth="1"/>
    <col min="7444" max="7444" width="21.42578125" style="8" customWidth="1"/>
    <col min="7445" max="7445" width="18.5703125" style="8" customWidth="1"/>
    <col min="7446" max="7446" width="7.42578125" style="8" customWidth="1"/>
    <col min="7447" max="7447" width="21" style="8" customWidth="1"/>
    <col min="7448" max="7448" width="25.7109375" style="8" customWidth="1"/>
    <col min="7449" max="7449" width="24" style="8" customWidth="1"/>
    <col min="7450" max="7450" width="6.7109375" style="8" customWidth="1"/>
    <col min="7451" max="7451" width="21.28515625" style="8" customWidth="1"/>
    <col min="7452" max="7452" width="18.42578125" style="8" customWidth="1"/>
    <col min="7453" max="7453" width="21" style="8" customWidth="1"/>
    <col min="7454" max="7454" width="6.7109375" style="8" customWidth="1"/>
    <col min="7455" max="7456" width="23.85546875" style="8" customWidth="1"/>
    <col min="7457" max="7618" width="9.140625" style="8" customWidth="1"/>
    <col min="7619" max="7619" width="4.140625" style="8" bestFit="1" customWidth="1"/>
    <col min="7620" max="7620" width="41.42578125" style="8" customWidth="1"/>
    <col min="7621" max="7621" width="14.28515625" style="8" customWidth="1"/>
    <col min="7622" max="7622" width="43.140625" style="8" customWidth="1"/>
    <col min="7623" max="7623" width="19.7109375" style="8" customWidth="1"/>
    <col min="7624" max="7624" width="27.5703125" style="8" customWidth="1"/>
    <col min="7625" max="7626" width="16.28515625" style="8" customWidth="1"/>
    <col min="7627" max="7684" width="12.7109375" style="8"/>
    <col min="7685" max="7688" width="2.7109375" style="8" customWidth="1"/>
    <col min="7689" max="7689" width="41.42578125" style="8" customWidth="1"/>
    <col min="7690" max="7690" width="5.7109375" style="8" customWidth="1"/>
    <col min="7691" max="7691" width="17" style="8" customWidth="1"/>
    <col min="7692" max="7692" width="7.85546875" style="8" customWidth="1"/>
    <col min="7693" max="7693" width="7.42578125" style="8" customWidth="1"/>
    <col min="7694" max="7694" width="19" style="8" customWidth="1"/>
    <col min="7695" max="7695" width="26.28515625" style="8" customWidth="1"/>
    <col min="7696" max="7696" width="25.85546875" style="8" customWidth="1"/>
    <col min="7697" max="7697" width="22.28515625" style="8" customWidth="1"/>
    <col min="7698" max="7698" width="5.5703125" style="8" customWidth="1"/>
    <col min="7699" max="7699" width="26.42578125" style="8" customWidth="1"/>
    <col min="7700" max="7700" width="21.42578125" style="8" customWidth="1"/>
    <col min="7701" max="7701" width="18.5703125" style="8" customWidth="1"/>
    <col min="7702" max="7702" width="7.42578125" style="8" customWidth="1"/>
    <col min="7703" max="7703" width="21" style="8" customWidth="1"/>
    <col min="7704" max="7704" width="25.7109375" style="8" customWidth="1"/>
    <col min="7705" max="7705" width="24" style="8" customWidth="1"/>
    <col min="7706" max="7706" width="6.7109375" style="8" customWidth="1"/>
    <col min="7707" max="7707" width="21.28515625" style="8" customWidth="1"/>
    <col min="7708" max="7708" width="18.42578125" style="8" customWidth="1"/>
    <col min="7709" max="7709" width="21" style="8" customWidth="1"/>
    <col min="7710" max="7710" width="6.7109375" style="8" customWidth="1"/>
    <col min="7711" max="7712" width="23.85546875" style="8" customWidth="1"/>
    <col min="7713" max="7874" width="9.140625" style="8" customWidth="1"/>
    <col min="7875" max="7875" width="4.140625" style="8" bestFit="1" customWidth="1"/>
    <col min="7876" max="7876" width="41.42578125" style="8" customWidth="1"/>
    <col min="7877" max="7877" width="14.28515625" style="8" customWidth="1"/>
    <col min="7878" max="7878" width="43.140625" style="8" customWidth="1"/>
    <col min="7879" max="7879" width="19.7109375" style="8" customWidth="1"/>
    <col min="7880" max="7880" width="27.5703125" style="8" customWidth="1"/>
    <col min="7881" max="7882" width="16.28515625" style="8" customWidth="1"/>
    <col min="7883" max="7940" width="12.7109375" style="8"/>
    <col min="7941" max="7944" width="2.7109375" style="8" customWidth="1"/>
    <col min="7945" max="7945" width="41.42578125" style="8" customWidth="1"/>
    <col min="7946" max="7946" width="5.7109375" style="8" customWidth="1"/>
    <col min="7947" max="7947" width="17" style="8" customWidth="1"/>
    <col min="7948" max="7948" width="7.85546875" style="8" customWidth="1"/>
    <col min="7949" max="7949" width="7.42578125" style="8" customWidth="1"/>
    <col min="7950" max="7950" width="19" style="8" customWidth="1"/>
    <col min="7951" max="7951" width="26.28515625" style="8" customWidth="1"/>
    <col min="7952" max="7952" width="25.85546875" style="8" customWidth="1"/>
    <col min="7953" max="7953" width="22.28515625" style="8" customWidth="1"/>
    <col min="7954" max="7954" width="5.5703125" style="8" customWidth="1"/>
    <col min="7955" max="7955" width="26.42578125" style="8" customWidth="1"/>
    <col min="7956" max="7956" width="21.42578125" style="8" customWidth="1"/>
    <col min="7957" max="7957" width="18.5703125" style="8" customWidth="1"/>
    <col min="7958" max="7958" width="7.42578125" style="8" customWidth="1"/>
    <col min="7959" max="7959" width="21" style="8" customWidth="1"/>
    <col min="7960" max="7960" width="25.7109375" style="8" customWidth="1"/>
    <col min="7961" max="7961" width="24" style="8" customWidth="1"/>
    <col min="7962" max="7962" width="6.7109375" style="8" customWidth="1"/>
    <col min="7963" max="7963" width="21.28515625" style="8" customWidth="1"/>
    <col min="7964" max="7964" width="18.42578125" style="8" customWidth="1"/>
    <col min="7965" max="7965" width="21" style="8" customWidth="1"/>
    <col min="7966" max="7966" width="6.7109375" style="8" customWidth="1"/>
    <col min="7967" max="7968" width="23.85546875" style="8" customWidth="1"/>
    <col min="7969" max="8130" width="9.140625" style="8" customWidth="1"/>
    <col min="8131" max="8131" width="4.140625" style="8" bestFit="1" customWidth="1"/>
    <col min="8132" max="8132" width="41.42578125" style="8" customWidth="1"/>
    <col min="8133" max="8133" width="14.28515625" style="8" customWidth="1"/>
    <col min="8134" max="8134" width="43.140625" style="8" customWidth="1"/>
    <col min="8135" max="8135" width="19.7109375" style="8" customWidth="1"/>
    <col min="8136" max="8136" width="27.5703125" style="8" customWidth="1"/>
    <col min="8137" max="8138" width="16.28515625" style="8" customWidth="1"/>
    <col min="8139" max="8196" width="12.7109375" style="8"/>
    <col min="8197" max="8200" width="2.7109375" style="8" customWidth="1"/>
    <col min="8201" max="8201" width="41.42578125" style="8" customWidth="1"/>
    <col min="8202" max="8202" width="5.7109375" style="8" customWidth="1"/>
    <col min="8203" max="8203" width="17" style="8" customWidth="1"/>
    <col min="8204" max="8204" width="7.85546875" style="8" customWidth="1"/>
    <col min="8205" max="8205" width="7.42578125" style="8" customWidth="1"/>
    <col min="8206" max="8206" width="19" style="8" customWidth="1"/>
    <col min="8207" max="8207" width="26.28515625" style="8" customWidth="1"/>
    <col min="8208" max="8208" width="25.85546875" style="8" customWidth="1"/>
    <col min="8209" max="8209" width="22.28515625" style="8" customWidth="1"/>
    <col min="8210" max="8210" width="5.5703125" style="8" customWidth="1"/>
    <col min="8211" max="8211" width="26.42578125" style="8" customWidth="1"/>
    <col min="8212" max="8212" width="21.42578125" style="8" customWidth="1"/>
    <col min="8213" max="8213" width="18.5703125" style="8" customWidth="1"/>
    <col min="8214" max="8214" width="7.42578125" style="8" customWidth="1"/>
    <col min="8215" max="8215" width="21" style="8" customWidth="1"/>
    <col min="8216" max="8216" width="25.7109375" style="8" customWidth="1"/>
    <col min="8217" max="8217" width="24" style="8" customWidth="1"/>
    <col min="8218" max="8218" width="6.7109375" style="8" customWidth="1"/>
    <col min="8219" max="8219" width="21.28515625" style="8" customWidth="1"/>
    <col min="8220" max="8220" width="18.42578125" style="8" customWidth="1"/>
    <col min="8221" max="8221" width="21" style="8" customWidth="1"/>
    <col min="8222" max="8222" width="6.7109375" style="8" customWidth="1"/>
    <col min="8223" max="8224" width="23.85546875" style="8" customWidth="1"/>
    <col min="8225" max="8386" width="9.140625" style="8" customWidth="1"/>
    <col min="8387" max="8387" width="4.140625" style="8" bestFit="1" customWidth="1"/>
    <col min="8388" max="8388" width="41.42578125" style="8" customWidth="1"/>
    <col min="8389" max="8389" width="14.28515625" style="8" customWidth="1"/>
    <col min="8390" max="8390" width="43.140625" style="8" customWidth="1"/>
    <col min="8391" max="8391" width="19.7109375" style="8" customWidth="1"/>
    <col min="8392" max="8392" width="27.5703125" style="8" customWidth="1"/>
    <col min="8393" max="8394" width="16.28515625" style="8" customWidth="1"/>
    <col min="8395" max="8452" width="12.7109375" style="8"/>
    <col min="8453" max="8456" width="2.7109375" style="8" customWidth="1"/>
    <col min="8457" max="8457" width="41.42578125" style="8" customWidth="1"/>
    <col min="8458" max="8458" width="5.7109375" style="8" customWidth="1"/>
    <col min="8459" max="8459" width="17" style="8" customWidth="1"/>
    <col min="8460" max="8460" width="7.85546875" style="8" customWidth="1"/>
    <col min="8461" max="8461" width="7.42578125" style="8" customWidth="1"/>
    <col min="8462" max="8462" width="19" style="8" customWidth="1"/>
    <col min="8463" max="8463" width="26.28515625" style="8" customWidth="1"/>
    <col min="8464" max="8464" width="25.85546875" style="8" customWidth="1"/>
    <col min="8465" max="8465" width="22.28515625" style="8" customWidth="1"/>
    <col min="8466" max="8466" width="5.5703125" style="8" customWidth="1"/>
    <col min="8467" max="8467" width="26.42578125" style="8" customWidth="1"/>
    <col min="8468" max="8468" width="21.42578125" style="8" customWidth="1"/>
    <col min="8469" max="8469" width="18.5703125" style="8" customWidth="1"/>
    <col min="8470" max="8470" width="7.42578125" style="8" customWidth="1"/>
    <col min="8471" max="8471" width="21" style="8" customWidth="1"/>
    <col min="8472" max="8472" width="25.7109375" style="8" customWidth="1"/>
    <col min="8473" max="8473" width="24" style="8" customWidth="1"/>
    <col min="8474" max="8474" width="6.7109375" style="8" customWidth="1"/>
    <col min="8475" max="8475" width="21.28515625" style="8" customWidth="1"/>
    <col min="8476" max="8476" width="18.42578125" style="8" customWidth="1"/>
    <col min="8477" max="8477" width="21" style="8" customWidth="1"/>
    <col min="8478" max="8478" width="6.7109375" style="8" customWidth="1"/>
    <col min="8479" max="8480" width="23.85546875" style="8" customWidth="1"/>
    <col min="8481" max="8642" width="9.140625" style="8" customWidth="1"/>
    <col min="8643" max="8643" width="4.140625" style="8" bestFit="1" customWidth="1"/>
    <col min="8644" max="8644" width="41.42578125" style="8" customWidth="1"/>
    <col min="8645" max="8645" width="14.28515625" style="8" customWidth="1"/>
    <col min="8646" max="8646" width="43.140625" style="8" customWidth="1"/>
    <col min="8647" max="8647" width="19.7109375" style="8" customWidth="1"/>
    <col min="8648" max="8648" width="27.5703125" style="8" customWidth="1"/>
    <col min="8649" max="8650" width="16.28515625" style="8" customWidth="1"/>
    <col min="8651" max="8708" width="12.7109375" style="8"/>
    <col min="8709" max="8712" width="2.7109375" style="8" customWidth="1"/>
    <col min="8713" max="8713" width="41.42578125" style="8" customWidth="1"/>
    <col min="8714" max="8714" width="5.7109375" style="8" customWidth="1"/>
    <col min="8715" max="8715" width="17" style="8" customWidth="1"/>
    <col min="8716" max="8716" width="7.85546875" style="8" customWidth="1"/>
    <col min="8717" max="8717" width="7.42578125" style="8" customWidth="1"/>
    <col min="8718" max="8718" width="19" style="8" customWidth="1"/>
    <col min="8719" max="8719" width="26.28515625" style="8" customWidth="1"/>
    <col min="8720" max="8720" width="25.85546875" style="8" customWidth="1"/>
    <col min="8721" max="8721" width="22.28515625" style="8" customWidth="1"/>
    <col min="8722" max="8722" width="5.5703125" style="8" customWidth="1"/>
    <col min="8723" max="8723" width="26.42578125" style="8" customWidth="1"/>
    <col min="8724" max="8724" width="21.42578125" style="8" customWidth="1"/>
    <col min="8725" max="8725" width="18.5703125" style="8" customWidth="1"/>
    <col min="8726" max="8726" width="7.42578125" style="8" customWidth="1"/>
    <col min="8727" max="8727" width="21" style="8" customWidth="1"/>
    <col min="8728" max="8728" width="25.7109375" style="8" customWidth="1"/>
    <col min="8729" max="8729" width="24" style="8" customWidth="1"/>
    <col min="8730" max="8730" width="6.7109375" style="8" customWidth="1"/>
    <col min="8731" max="8731" width="21.28515625" style="8" customWidth="1"/>
    <col min="8732" max="8732" width="18.42578125" style="8" customWidth="1"/>
    <col min="8733" max="8733" width="21" style="8" customWidth="1"/>
    <col min="8734" max="8734" width="6.7109375" style="8" customWidth="1"/>
    <col min="8735" max="8736" width="23.85546875" style="8" customWidth="1"/>
    <col min="8737" max="8898" width="9.140625" style="8" customWidth="1"/>
    <col min="8899" max="8899" width="4.140625" style="8" bestFit="1" customWidth="1"/>
    <col min="8900" max="8900" width="41.42578125" style="8" customWidth="1"/>
    <col min="8901" max="8901" width="14.28515625" style="8" customWidth="1"/>
    <col min="8902" max="8902" width="43.140625" style="8" customWidth="1"/>
    <col min="8903" max="8903" width="19.7109375" style="8" customWidth="1"/>
    <col min="8904" max="8904" width="27.5703125" style="8" customWidth="1"/>
    <col min="8905" max="8906" width="16.28515625" style="8" customWidth="1"/>
    <col min="8907" max="8964" width="12.7109375" style="8"/>
    <col min="8965" max="8968" width="2.7109375" style="8" customWidth="1"/>
    <col min="8969" max="8969" width="41.42578125" style="8" customWidth="1"/>
    <col min="8970" max="8970" width="5.7109375" style="8" customWidth="1"/>
    <col min="8971" max="8971" width="17" style="8" customWidth="1"/>
    <col min="8972" max="8972" width="7.85546875" style="8" customWidth="1"/>
    <col min="8973" max="8973" width="7.42578125" style="8" customWidth="1"/>
    <col min="8974" max="8974" width="19" style="8" customWidth="1"/>
    <col min="8975" max="8975" width="26.28515625" style="8" customWidth="1"/>
    <col min="8976" max="8976" width="25.85546875" style="8" customWidth="1"/>
    <col min="8977" max="8977" width="22.28515625" style="8" customWidth="1"/>
    <col min="8978" max="8978" width="5.5703125" style="8" customWidth="1"/>
    <col min="8979" max="8979" width="26.42578125" style="8" customWidth="1"/>
    <col min="8980" max="8980" width="21.42578125" style="8" customWidth="1"/>
    <col min="8981" max="8981" width="18.5703125" style="8" customWidth="1"/>
    <col min="8982" max="8982" width="7.42578125" style="8" customWidth="1"/>
    <col min="8983" max="8983" width="21" style="8" customWidth="1"/>
    <col min="8984" max="8984" width="25.7109375" style="8" customWidth="1"/>
    <col min="8985" max="8985" width="24" style="8" customWidth="1"/>
    <col min="8986" max="8986" width="6.7109375" style="8" customWidth="1"/>
    <col min="8987" max="8987" width="21.28515625" style="8" customWidth="1"/>
    <col min="8988" max="8988" width="18.42578125" style="8" customWidth="1"/>
    <col min="8989" max="8989" width="21" style="8" customWidth="1"/>
    <col min="8990" max="8990" width="6.7109375" style="8" customWidth="1"/>
    <col min="8991" max="8992" width="23.85546875" style="8" customWidth="1"/>
    <col min="8993" max="9154" width="9.140625" style="8" customWidth="1"/>
    <col min="9155" max="9155" width="4.140625" style="8" bestFit="1" customWidth="1"/>
    <col min="9156" max="9156" width="41.42578125" style="8" customWidth="1"/>
    <col min="9157" max="9157" width="14.28515625" style="8" customWidth="1"/>
    <col min="9158" max="9158" width="43.140625" style="8" customWidth="1"/>
    <col min="9159" max="9159" width="19.7109375" style="8" customWidth="1"/>
    <col min="9160" max="9160" width="27.5703125" style="8" customWidth="1"/>
    <col min="9161" max="9162" width="16.28515625" style="8" customWidth="1"/>
    <col min="9163" max="9220" width="12.7109375" style="8"/>
    <col min="9221" max="9224" width="2.7109375" style="8" customWidth="1"/>
    <col min="9225" max="9225" width="41.42578125" style="8" customWidth="1"/>
    <col min="9226" max="9226" width="5.7109375" style="8" customWidth="1"/>
    <col min="9227" max="9227" width="17" style="8" customWidth="1"/>
    <col min="9228" max="9228" width="7.85546875" style="8" customWidth="1"/>
    <col min="9229" max="9229" width="7.42578125" style="8" customWidth="1"/>
    <col min="9230" max="9230" width="19" style="8" customWidth="1"/>
    <col min="9231" max="9231" width="26.28515625" style="8" customWidth="1"/>
    <col min="9232" max="9232" width="25.85546875" style="8" customWidth="1"/>
    <col min="9233" max="9233" width="22.28515625" style="8" customWidth="1"/>
    <col min="9234" max="9234" width="5.5703125" style="8" customWidth="1"/>
    <col min="9235" max="9235" width="26.42578125" style="8" customWidth="1"/>
    <col min="9236" max="9236" width="21.42578125" style="8" customWidth="1"/>
    <col min="9237" max="9237" width="18.5703125" style="8" customWidth="1"/>
    <col min="9238" max="9238" width="7.42578125" style="8" customWidth="1"/>
    <col min="9239" max="9239" width="21" style="8" customWidth="1"/>
    <col min="9240" max="9240" width="25.7109375" style="8" customWidth="1"/>
    <col min="9241" max="9241" width="24" style="8" customWidth="1"/>
    <col min="9242" max="9242" width="6.7109375" style="8" customWidth="1"/>
    <col min="9243" max="9243" width="21.28515625" style="8" customWidth="1"/>
    <col min="9244" max="9244" width="18.42578125" style="8" customWidth="1"/>
    <col min="9245" max="9245" width="21" style="8" customWidth="1"/>
    <col min="9246" max="9246" width="6.7109375" style="8" customWidth="1"/>
    <col min="9247" max="9248" width="23.85546875" style="8" customWidth="1"/>
    <col min="9249" max="9410" width="9.140625" style="8" customWidth="1"/>
    <col min="9411" max="9411" width="4.140625" style="8" bestFit="1" customWidth="1"/>
    <col min="9412" max="9412" width="41.42578125" style="8" customWidth="1"/>
    <col min="9413" max="9413" width="14.28515625" style="8" customWidth="1"/>
    <col min="9414" max="9414" width="43.140625" style="8" customWidth="1"/>
    <col min="9415" max="9415" width="19.7109375" style="8" customWidth="1"/>
    <col min="9416" max="9416" width="27.5703125" style="8" customWidth="1"/>
    <col min="9417" max="9418" width="16.28515625" style="8" customWidth="1"/>
    <col min="9419" max="9476" width="12.7109375" style="8"/>
    <col min="9477" max="9480" width="2.7109375" style="8" customWidth="1"/>
    <col min="9481" max="9481" width="41.42578125" style="8" customWidth="1"/>
    <col min="9482" max="9482" width="5.7109375" style="8" customWidth="1"/>
    <col min="9483" max="9483" width="17" style="8" customWidth="1"/>
    <col min="9484" max="9484" width="7.85546875" style="8" customWidth="1"/>
    <col min="9485" max="9485" width="7.42578125" style="8" customWidth="1"/>
    <col min="9486" max="9486" width="19" style="8" customWidth="1"/>
    <col min="9487" max="9487" width="26.28515625" style="8" customWidth="1"/>
    <col min="9488" max="9488" width="25.85546875" style="8" customWidth="1"/>
    <col min="9489" max="9489" width="22.28515625" style="8" customWidth="1"/>
    <col min="9490" max="9490" width="5.5703125" style="8" customWidth="1"/>
    <col min="9491" max="9491" width="26.42578125" style="8" customWidth="1"/>
    <col min="9492" max="9492" width="21.42578125" style="8" customWidth="1"/>
    <col min="9493" max="9493" width="18.5703125" style="8" customWidth="1"/>
    <col min="9494" max="9494" width="7.42578125" style="8" customWidth="1"/>
    <col min="9495" max="9495" width="21" style="8" customWidth="1"/>
    <col min="9496" max="9496" width="25.7109375" style="8" customWidth="1"/>
    <col min="9497" max="9497" width="24" style="8" customWidth="1"/>
    <col min="9498" max="9498" width="6.7109375" style="8" customWidth="1"/>
    <col min="9499" max="9499" width="21.28515625" style="8" customWidth="1"/>
    <col min="9500" max="9500" width="18.42578125" style="8" customWidth="1"/>
    <col min="9501" max="9501" width="21" style="8" customWidth="1"/>
    <col min="9502" max="9502" width="6.7109375" style="8" customWidth="1"/>
    <col min="9503" max="9504" width="23.85546875" style="8" customWidth="1"/>
    <col min="9505" max="9666" width="9.140625" style="8" customWidth="1"/>
    <col min="9667" max="9667" width="4.140625" style="8" bestFit="1" customWidth="1"/>
    <col min="9668" max="9668" width="41.42578125" style="8" customWidth="1"/>
    <col min="9669" max="9669" width="14.28515625" style="8" customWidth="1"/>
    <col min="9670" max="9670" width="43.140625" style="8" customWidth="1"/>
    <col min="9671" max="9671" width="19.7109375" style="8" customWidth="1"/>
    <col min="9672" max="9672" width="27.5703125" style="8" customWidth="1"/>
    <col min="9673" max="9674" width="16.28515625" style="8" customWidth="1"/>
    <col min="9675" max="9732" width="12.7109375" style="8"/>
    <col min="9733" max="9736" width="2.7109375" style="8" customWidth="1"/>
    <col min="9737" max="9737" width="41.42578125" style="8" customWidth="1"/>
    <col min="9738" max="9738" width="5.7109375" style="8" customWidth="1"/>
    <col min="9739" max="9739" width="17" style="8" customWidth="1"/>
    <col min="9740" max="9740" width="7.85546875" style="8" customWidth="1"/>
    <col min="9741" max="9741" width="7.42578125" style="8" customWidth="1"/>
    <col min="9742" max="9742" width="19" style="8" customWidth="1"/>
    <col min="9743" max="9743" width="26.28515625" style="8" customWidth="1"/>
    <col min="9744" max="9744" width="25.85546875" style="8" customWidth="1"/>
    <col min="9745" max="9745" width="22.28515625" style="8" customWidth="1"/>
    <col min="9746" max="9746" width="5.5703125" style="8" customWidth="1"/>
    <col min="9747" max="9747" width="26.42578125" style="8" customWidth="1"/>
    <col min="9748" max="9748" width="21.42578125" style="8" customWidth="1"/>
    <col min="9749" max="9749" width="18.5703125" style="8" customWidth="1"/>
    <col min="9750" max="9750" width="7.42578125" style="8" customWidth="1"/>
    <col min="9751" max="9751" width="21" style="8" customWidth="1"/>
    <col min="9752" max="9752" width="25.7109375" style="8" customWidth="1"/>
    <col min="9753" max="9753" width="24" style="8" customWidth="1"/>
    <col min="9754" max="9754" width="6.7109375" style="8" customWidth="1"/>
    <col min="9755" max="9755" width="21.28515625" style="8" customWidth="1"/>
    <col min="9756" max="9756" width="18.42578125" style="8" customWidth="1"/>
    <col min="9757" max="9757" width="21" style="8" customWidth="1"/>
    <col min="9758" max="9758" width="6.7109375" style="8" customWidth="1"/>
    <col min="9759" max="9760" width="23.85546875" style="8" customWidth="1"/>
    <col min="9761" max="9922" width="9.140625" style="8" customWidth="1"/>
    <col min="9923" max="9923" width="4.140625" style="8" bestFit="1" customWidth="1"/>
    <col min="9924" max="9924" width="41.42578125" style="8" customWidth="1"/>
    <col min="9925" max="9925" width="14.28515625" style="8" customWidth="1"/>
    <col min="9926" max="9926" width="43.140625" style="8" customWidth="1"/>
    <col min="9927" max="9927" width="19.7109375" style="8" customWidth="1"/>
    <col min="9928" max="9928" width="27.5703125" style="8" customWidth="1"/>
    <col min="9929" max="9930" width="16.28515625" style="8" customWidth="1"/>
    <col min="9931" max="9988" width="12.7109375" style="8"/>
    <col min="9989" max="9992" width="2.7109375" style="8" customWidth="1"/>
    <col min="9993" max="9993" width="41.42578125" style="8" customWidth="1"/>
    <col min="9994" max="9994" width="5.7109375" style="8" customWidth="1"/>
    <col min="9995" max="9995" width="17" style="8" customWidth="1"/>
    <col min="9996" max="9996" width="7.85546875" style="8" customWidth="1"/>
    <col min="9997" max="9997" width="7.42578125" style="8" customWidth="1"/>
    <col min="9998" max="9998" width="19" style="8" customWidth="1"/>
    <col min="9999" max="9999" width="26.28515625" style="8" customWidth="1"/>
    <col min="10000" max="10000" width="25.85546875" style="8" customWidth="1"/>
    <col min="10001" max="10001" width="22.28515625" style="8" customWidth="1"/>
    <col min="10002" max="10002" width="5.5703125" style="8" customWidth="1"/>
    <col min="10003" max="10003" width="26.42578125" style="8" customWidth="1"/>
    <col min="10004" max="10004" width="21.42578125" style="8" customWidth="1"/>
    <col min="10005" max="10005" width="18.5703125" style="8" customWidth="1"/>
    <col min="10006" max="10006" width="7.42578125" style="8" customWidth="1"/>
    <col min="10007" max="10007" width="21" style="8" customWidth="1"/>
    <col min="10008" max="10008" width="25.7109375" style="8" customWidth="1"/>
    <col min="10009" max="10009" width="24" style="8" customWidth="1"/>
    <col min="10010" max="10010" width="6.7109375" style="8" customWidth="1"/>
    <col min="10011" max="10011" width="21.28515625" style="8" customWidth="1"/>
    <col min="10012" max="10012" width="18.42578125" style="8" customWidth="1"/>
    <col min="10013" max="10013" width="21" style="8" customWidth="1"/>
    <col min="10014" max="10014" width="6.7109375" style="8" customWidth="1"/>
    <col min="10015" max="10016" width="23.85546875" style="8" customWidth="1"/>
    <col min="10017" max="10178" width="9.140625" style="8" customWidth="1"/>
    <col min="10179" max="10179" width="4.140625" style="8" bestFit="1" customWidth="1"/>
    <col min="10180" max="10180" width="41.42578125" style="8" customWidth="1"/>
    <col min="10181" max="10181" width="14.28515625" style="8" customWidth="1"/>
    <col min="10182" max="10182" width="43.140625" style="8" customWidth="1"/>
    <col min="10183" max="10183" width="19.7109375" style="8" customWidth="1"/>
    <col min="10184" max="10184" width="27.5703125" style="8" customWidth="1"/>
    <col min="10185" max="10186" width="16.28515625" style="8" customWidth="1"/>
    <col min="10187" max="10244" width="12.7109375" style="8"/>
    <col min="10245" max="10248" width="2.7109375" style="8" customWidth="1"/>
    <col min="10249" max="10249" width="41.42578125" style="8" customWidth="1"/>
    <col min="10250" max="10250" width="5.7109375" style="8" customWidth="1"/>
    <col min="10251" max="10251" width="17" style="8" customWidth="1"/>
    <col min="10252" max="10252" width="7.85546875" style="8" customWidth="1"/>
    <col min="10253" max="10253" width="7.42578125" style="8" customWidth="1"/>
    <col min="10254" max="10254" width="19" style="8" customWidth="1"/>
    <col min="10255" max="10255" width="26.28515625" style="8" customWidth="1"/>
    <col min="10256" max="10256" width="25.85546875" style="8" customWidth="1"/>
    <col min="10257" max="10257" width="22.28515625" style="8" customWidth="1"/>
    <col min="10258" max="10258" width="5.5703125" style="8" customWidth="1"/>
    <col min="10259" max="10259" width="26.42578125" style="8" customWidth="1"/>
    <col min="10260" max="10260" width="21.42578125" style="8" customWidth="1"/>
    <col min="10261" max="10261" width="18.5703125" style="8" customWidth="1"/>
    <col min="10262" max="10262" width="7.42578125" style="8" customWidth="1"/>
    <col min="10263" max="10263" width="21" style="8" customWidth="1"/>
    <col min="10264" max="10264" width="25.7109375" style="8" customWidth="1"/>
    <col min="10265" max="10265" width="24" style="8" customWidth="1"/>
    <col min="10266" max="10266" width="6.7109375" style="8" customWidth="1"/>
    <col min="10267" max="10267" width="21.28515625" style="8" customWidth="1"/>
    <col min="10268" max="10268" width="18.42578125" style="8" customWidth="1"/>
    <col min="10269" max="10269" width="21" style="8" customWidth="1"/>
    <col min="10270" max="10270" width="6.7109375" style="8" customWidth="1"/>
    <col min="10271" max="10272" width="23.85546875" style="8" customWidth="1"/>
    <col min="10273" max="10434" width="9.140625" style="8" customWidth="1"/>
    <col min="10435" max="10435" width="4.140625" style="8" bestFit="1" customWidth="1"/>
    <col min="10436" max="10436" width="41.42578125" style="8" customWidth="1"/>
    <col min="10437" max="10437" width="14.28515625" style="8" customWidth="1"/>
    <col min="10438" max="10438" width="43.140625" style="8" customWidth="1"/>
    <col min="10439" max="10439" width="19.7109375" style="8" customWidth="1"/>
    <col min="10440" max="10440" width="27.5703125" style="8" customWidth="1"/>
    <col min="10441" max="10442" width="16.28515625" style="8" customWidth="1"/>
    <col min="10443" max="10500" width="12.7109375" style="8"/>
    <col min="10501" max="10504" width="2.7109375" style="8" customWidth="1"/>
    <col min="10505" max="10505" width="41.42578125" style="8" customWidth="1"/>
    <col min="10506" max="10506" width="5.7109375" style="8" customWidth="1"/>
    <col min="10507" max="10507" width="17" style="8" customWidth="1"/>
    <col min="10508" max="10508" width="7.85546875" style="8" customWidth="1"/>
    <col min="10509" max="10509" width="7.42578125" style="8" customWidth="1"/>
    <col min="10510" max="10510" width="19" style="8" customWidth="1"/>
    <col min="10511" max="10511" width="26.28515625" style="8" customWidth="1"/>
    <col min="10512" max="10512" width="25.85546875" style="8" customWidth="1"/>
    <col min="10513" max="10513" width="22.28515625" style="8" customWidth="1"/>
    <col min="10514" max="10514" width="5.5703125" style="8" customWidth="1"/>
    <col min="10515" max="10515" width="26.42578125" style="8" customWidth="1"/>
    <col min="10516" max="10516" width="21.42578125" style="8" customWidth="1"/>
    <col min="10517" max="10517" width="18.5703125" style="8" customWidth="1"/>
    <col min="10518" max="10518" width="7.42578125" style="8" customWidth="1"/>
    <col min="10519" max="10519" width="21" style="8" customWidth="1"/>
    <col min="10520" max="10520" width="25.7109375" style="8" customWidth="1"/>
    <col min="10521" max="10521" width="24" style="8" customWidth="1"/>
    <col min="10522" max="10522" width="6.7109375" style="8" customWidth="1"/>
    <col min="10523" max="10523" width="21.28515625" style="8" customWidth="1"/>
    <col min="10524" max="10524" width="18.42578125" style="8" customWidth="1"/>
    <col min="10525" max="10525" width="21" style="8" customWidth="1"/>
    <col min="10526" max="10526" width="6.7109375" style="8" customWidth="1"/>
    <col min="10527" max="10528" width="23.85546875" style="8" customWidth="1"/>
    <col min="10529" max="10690" width="9.140625" style="8" customWidth="1"/>
    <col min="10691" max="10691" width="4.140625" style="8" bestFit="1" customWidth="1"/>
    <col min="10692" max="10692" width="41.42578125" style="8" customWidth="1"/>
    <col min="10693" max="10693" width="14.28515625" style="8" customWidth="1"/>
    <col min="10694" max="10694" width="43.140625" style="8" customWidth="1"/>
    <col min="10695" max="10695" width="19.7109375" style="8" customWidth="1"/>
    <col min="10696" max="10696" width="27.5703125" style="8" customWidth="1"/>
    <col min="10697" max="10698" width="16.28515625" style="8" customWidth="1"/>
    <col min="10699" max="10756" width="12.7109375" style="8"/>
    <col min="10757" max="10760" width="2.7109375" style="8" customWidth="1"/>
    <col min="10761" max="10761" width="41.42578125" style="8" customWidth="1"/>
    <col min="10762" max="10762" width="5.7109375" style="8" customWidth="1"/>
    <col min="10763" max="10763" width="17" style="8" customWidth="1"/>
    <col min="10764" max="10764" width="7.85546875" style="8" customWidth="1"/>
    <col min="10765" max="10765" width="7.42578125" style="8" customWidth="1"/>
    <col min="10766" max="10766" width="19" style="8" customWidth="1"/>
    <col min="10767" max="10767" width="26.28515625" style="8" customWidth="1"/>
    <col min="10768" max="10768" width="25.85546875" style="8" customWidth="1"/>
    <col min="10769" max="10769" width="22.28515625" style="8" customWidth="1"/>
    <col min="10770" max="10770" width="5.5703125" style="8" customWidth="1"/>
    <col min="10771" max="10771" width="26.42578125" style="8" customWidth="1"/>
    <col min="10772" max="10772" width="21.42578125" style="8" customWidth="1"/>
    <col min="10773" max="10773" width="18.5703125" style="8" customWidth="1"/>
    <col min="10774" max="10774" width="7.42578125" style="8" customWidth="1"/>
    <col min="10775" max="10775" width="21" style="8" customWidth="1"/>
    <col min="10776" max="10776" width="25.7109375" style="8" customWidth="1"/>
    <col min="10777" max="10777" width="24" style="8" customWidth="1"/>
    <col min="10778" max="10778" width="6.7109375" style="8" customWidth="1"/>
    <col min="10779" max="10779" width="21.28515625" style="8" customWidth="1"/>
    <col min="10780" max="10780" width="18.42578125" style="8" customWidth="1"/>
    <col min="10781" max="10781" width="21" style="8" customWidth="1"/>
    <col min="10782" max="10782" width="6.7109375" style="8" customWidth="1"/>
    <col min="10783" max="10784" width="23.85546875" style="8" customWidth="1"/>
    <col min="10785" max="10946" width="9.140625" style="8" customWidth="1"/>
    <col min="10947" max="10947" width="4.140625" style="8" bestFit="1" customWidth="1"/>
    <col min="10948" max="10948" width="41.42578125" style="8" customWidth="1"/>
    <col min="10949" max="10949" width="14.28515625" style="8" customWidth="1"/>
    <col min="10950" max="10950" width="43.140625" style="8" customWidth="1"/>
    <col min="10951" max="10951" width="19.7109375" style="8" customWidth="1"/>
    <col min="10952" max="10952" width="27.5703125" style="8" customWidth="1"/>
    <col min="10953" max="10954" width="16.28515625" style="8" customWidth="1"/>
    <col min="10955" max="11012" width="12.7109375" style="8"/>
    <col min="11013" max="11016" width="2.7109375" style="8" customWidth="1"/>
    <col min="11017" max="11017" width="41.42578125" style="8" customWidth="1"/>
    <col min="11018" max="11018" width="5.7109375" style="8" customWidth="1"/>
    <col min="11019" max="11019" width="17" style="8" customWidth="1"/>
    <col min="11020" max="11020" width="7.85546875" style="8" customWidth="1"/>
    <col min="11021" max="11021" width="7.42578125" style="8" customWidth="1"/>
    <col min="11022" max="11022" width="19" style="8" customWidth="1"/>
    <col min="11023" max="11023" width="26.28515625" style="8" customWidth="1"/>
    <col min="11024" max="11024" width="25.85546875" style="8" customWidth="1"/>
    <col min="11025" max="11025" width="22.28515625" style="8" customWidth="1"/>
    <col min="11026" max="11026" width="5.5703125" style="8" customWidth="1"/>
    <col min="11027" max="11027" width="26.42578125" style="8" customWidth="1"/>
    <col min="11028" max="11028" width="21.42578125" style="8" customWidth="1"/>
    <col min="11029" max="11029" width="18.5703125" style="8" customWidth="1"/>
    <col min="11030" max="11030" width="7.42578125" style="8" customWidth="1"/>
    <col min="11031" max="11031" width="21" style="8" customWidth="1"/>
    <col min="11032" max="11032" width="25.7109375" style="8" customWidth="1"/>
    <col min="11033" max="11033" width="24" style="8" customWidth="1"/>
    <col min="11034" max="11034" width="6.7109375" style="8" customWidth="1"/>
    <col min="11035" max="11035" width="21.28515625" style="8" customWidth="1"/>
    <col min="11036" max="11036" width="18.42578125" style="8" customWidth="1"/>
    <col min="11037" max="11037" width="21" style="8" customWidth="1"/>
    <col min="11038" max="11038" width="6.7109375" style="8" customWidth="1"/>
    <col min="11039" max="11040" width="23.85546875" style="8" customWidth="1"/>
    <col min="11041" max="11202" width="9.140625" style="8" customWidth="1"/>
    <col min="11203" max="11203" width="4.140625" style="8" bestFit="1" customWidth="1"/>
    <col min="11204" max="11204" width="41.42578125" style="8" customWidth="1"/>
    <col min="11205" max="11205" width="14.28515625" style="8" customWidth="1"/>
    <col min="11206" max="11206" width="43.140625" style="8" customWidth="1"/>
    <col min="11207" max="11207" width="19.7109375" style="8" customWidth="1"/>
    <col min="11208" max="11208" width="27.5703125" style="8" customWidth="1"/>
    <col min="11209" max="11210" width="16.28515625" style="8" customWidth="1"/>
    <col min="11211" max="11268" width="12.7109375" style="8"/>
    <col min="11269" max="11272" width="2.7109375" style="8" customWidth="1"/>
    <col min="11273" max="11273" width="41.42578125" style="8" customWidth="1"/>
    <col min="11274" max="11274" width="5.7109375" style="8" customWidth="1"/>
    <col min="11275" max="11275" width="17" style="8" customWidth="1"/>
    <col min="11276" max="11276" width="7.85546875" style="8" customWidth="1"/>
    <col min="11277" max="11277" width="7.42578125" style="8" customWidth="1"/>
    <col min="11278" max="11278" width="19" style="8" customWidth="1"/>
    <col min="11279" max="11279" width="26.28515625" style="8" customWidth="1"/>
    <col min="11280" max="11280" width="25.85546875" style="8" customWidth="1"/>
    <col min="11281" max="11281" width="22.28515625" style="8" customWidth="1"/>
    <col min="11282" max="11282" width="5.5703125" style="8" customWidth="1"/>
    <col min="11283" max="11283" width="26.42578125" style="8" customWidth="1"/>
    <col min="11284" max="11284" width="21.42578125" style="8" customWidth="1"/>
    <col min="11285" max="11285" width="18.5703125" style="8" customWidth="1"/>
    <col min="11286" max="11286" width="7.42578125" style="8" customWidth="1"/>
    <col min="11287" max="11287" width="21" style="8" customWidth="1"/>
    <col min="11288" max="11288" width="25.7109375" style="8" customWidth="1"/>
    <col min="11289" max="11289" width="24" style="8" customWidth="1"/>
    <col min="11290" max="11290" width="6.7109375" style="8" customWidth="1"/>
    <col min="11291" max="11291" width="21.28515625" style="8" customWidth="1"/>
    <col min="11292" max="11292" width="18.42578125" style="8" customWidth="1"/>
    <col min="11293" max="11293" width="21" style="8" customWidth="1"/>
    <col min="11294" max="11294" width="6.7109375" style="8" customWidth="1"/>
    <col min="11295" max="11296" width="23.85546875" style="8" customWidth="1"/>
    <col min="11297" max="11458" width="9.140625" style="8" customWidth="1"/>
    <col min="11459" max="11459" width="4.140625" style="8" bestFit="1" customWidth="1"/>
    <col min="11460" max="11460" width="41.42578125" style="8" customWidth="1"/>
    <col min="11461" max="11461" width="14.28515625" style="8" customWidth="1"/>
    <col min="11462" max="11462" width="43.140625" style="8" customWidth="1"/>
    <col min="11463" max="11463" width="19.7109375" style="8" customWidth="1"/>
    <col min="11464" max="11464" width="27.5703125" style="8" customWidth="1"/>
    <col min="11465" max="11466" width="16.28515625" style="8" customWidth="1"/>
    <col min="11467" max="11524" width="12.7109375" style="8"/>
    <col min="11525" max="11528" width="2.7109375" style="8" customWidth="1"/>
    <col min="11529" max="11529" width="41.42578125" style="8" customWidth="1"/>
    <col min="11530" max="11530" width="5.7109375" style="8" customWidth="1"/>
    <col min="11531" max="11531" width="17" style="8" customWidth="1"/>
    <col min="11532" max="11532" width="7.85546875" style="8" customWidth="1"/>
    <col min="11533" max="11533" width="7.42578125" style="8" customWidth="1"/>
    <col min="11534" max="11534" width="19" style="8" customWidth="1"/>
    <col min="11535" max="11535" width="26.28515625" style="8" customWidth="1"/>
    <col min="11536" max="11536" width="25.85546875" style="8" customWidth="1"/>
    <col min="11537" max="11537" width="22.28515625" style="8" customWidth="1"/>
    <col min="11538" max="11538" width="5.5703125" style="8" customWidth="1"/>
    <col min="11539" max="11539" width="26.42578125" style="8" customWidth="1"/>
    <col min="11540" max="11540" width="21.42578125" style="8" customWidth="1"/>
    <col min="11541" max="11541" width="18.5703125" style="8" customWidth="1"/>
    <col min="11542" max="11542" width="7.42578125" style="8" customWidth="1"/>
    <col min="11543" max="11543" width="21" style="8" customWidth="1"/>
    <col min="11544" max="11544" width="25.7109375" style="8" customWidth="1"/>
    <col min="11545" max="11545" width="24" style="8" customWidth="1"/>
    <col min="11546" max="11546" width="6.7109375" style="8" customWidth="1"/>
    <col min="11547" max="11547" width="21.28515625" style="8" customWidth="1"/>
    <col min="11548" max="11548" width="18.42578125" style="8" customWidth="1"/>
    <col min="11549" max="11549" width="21" style="8" customWidth="1"/>
    <col min="11550" max="11550" width="6.7109375" style="8" customWidth="1"/>
    <col min="11551" max="11552" width="23.85546875" style="8" customWidth="1"/>
    <col min="11553" max="11714" width="9.140625" style="8" customWidth="1"/>
    <col min="11715" max="11715" width="4.140625" style="8" bestFit="1" customWidth="1"/>
    <col min="11716" max="11716" width="41.42578125" style="8" customWidth="1"/>
    <col min="11717" max="11717" width="14.28515625" style="8" customWidth="1"/>
    <col min="11718" max="11718" width="43.140625" style="8" customWidth="1"/>
    <col min="11719" max="11719" width="19.7109375" style="8" customWidth="1"/>
    <col min="11720" max="11720" width="27.5703125" style="8" customWidth="1"/>
    <col min="11721" max="11722" width="16.28515625" style="8" customWidth="1"/>
    <col min="11723" max="11780" width="12.7109375" style="8"/>
    <col min="11781" max="11784" width="2.7109375" style="8" customWidth="1"/>
    <col min="11785" max="11785" width="41.42578125" style="8" customWidth="1"/>
    <col min="11786" max="11786" width="5.7109375" style="8" customWidth="1"/>
    <col min="11787" max="11787" width="17" style="8" customWidth="1"/>
    <col min="11788" max="11788" width="7.85546875" style="8" customWidth="1"/>
    <col min="11789" max="11789" width="7.42578125" style="8" customWidth="1"/>
    <col min="11790" max="11790" width="19" style="8" customWidth="1"/>
    <col min="11791" max="11791" width="26.28515625" style="8" customWidth="1"/>
    <col min="11792" max="11792" width="25.85546875" style="8" customWidth="1"/>
    <col min="11793" max="11793" width="22.28515625" style="8" customWidth="1"/>
    <col min="11794" max="11794" width="5.5703125" style="8" customWidth="1"/>
    <col min="11795" max="11795" width="26.42578125" style="8" customWidth="1"/>
    <col min="11796" max="11796" width="21.42578125" style="8" customWidth="1"/>
    <col min="11797" max="11797" width="18.5703125" style="8" customWidth="1"/>
    <col min="11798" max="11798" width="7.42578125" style="8" customWidth="1"/>
    <col min="11799" max="11799" width="21" style="8" customWidth="1"/>
    <col min="11800" max="11800" width="25.7109375" style="8" customWidth="1"/>
    <col min="11801" max="11801" width="24" style="8" customWidth="1"/>
    <col min="11802" max="11802" width="6.7109375" style="8" customWidth="1"/>
    <col min="11803" max="11803" width="21.28515625" style="8" customWidth="1"/>
    <col min="11804" max="11804" width="18.42578125" style="8" customWidth="1"/>
    <col min="11805" max="11805" width="21" style="8" customWidth="1"/>
    <col min="11806" max="11806" width="6.7109375" style="8" customWidth="1"/>
    <col min="11807" max="11808" width="23.85546875" style="8" customWidth="1"/>
    <col min="11809" max="11970" width="9.140625" style="8" customWidth="1"/>
    <col min="11971" max="11971" width="4.140625" style="8" bestFit="1" customWidth="1"/>
    <col min="11972" max="11972" width="41.42578125" style="8" customWidth="1"/>
    <col min="11973" max="11973" width="14.28515625" style="8" customWidth="1"/>
    <col min="11974" max="11974" width="43.140625" style="8" customWidth="1"/>
    <col min="11975" max="11975" width="19.7109375" style="8" customWidth="1"/>
    <col min="11976" max="11976" width="27.5703125" style="8" customWidth="1"/>
    <col min="11977" max="11978" width="16.28515625" style="8" customWidth="1"/>
    <col min="11979" max="12036" width="12.7109375" style="8"/>
    <col min="12037" max="12040" width="2.7109375" style="8" customWidth="1"/>
    <col min="12041" max="12041" width="41.42578125" style="8" customWidth="1"/>
    <col min="12042" max="12042" width="5.7109375" style="8" customWidth="1"/>
    <col min="12043" max="12043" width="17" style="8" customWidth="1"/>
    <col min="12044" max="12044" width="7.85546875" style="8" customWidth="1"/>
    <col min="12045" max="12045" width="7.42578125" style="8" customWidth="1"/>
    <col min="12046" max="12046" width="19" style="8" customWidth="1"/>
    <col min="12047" max="12047" width="26.28515625" style="8" customWidth="1"/>
    <col min="12048" max="12048" width="25.85546875" style="8" customWidth="1"/>
    <col min="12049" max="12049" width="22.28515625" style="8" customWidth="1"/>
    <col min="12050" max="12050" width="5.5703125" style="8" customWidth="1"/>
    <col min="12051" max="12051" width="26.42578125" style="8" customWidth="1"/>
    <col min="12052" max="12052" width="21.42578125" style="8" customWidth="1"/>
    <col min="12053" max="12053" width="18.5703125" style="8" customWidth="1"/>
    <col min="12054" max="12054" width="7.42578125" style="8" customWidth="1"/>
    <col min="12055" max="12055" width="21" style="8" customWidth="1"/>
    <col min="12056" max="12056" width="25.7109375" style="8" customWidth="1"/>
    <col min="12057" max="12057" width="24" style="8" customWidth="1"/>
    <col min="12058" max="12058" width="6.7109375" style="8" customWidth="1"/>
    <col min="12059" max="12059" width="21.28515625" style="8" customWidth="1"/>
    <col min="12060" max="12060" width="18.42578125" style="8" customWidth="1"/>
    <col min="12061" max="12061" width="21" style="8" customWidth="1"/>
    <col min="12062" max="12062" width="6.7109375" style="8" customWidth="1"/>
    <col min="12063" max="12064" width="23.85546875" style="8" customWidth="1"/>
    <col min="12065" max="12226" width="9.140625" style="8" customWidth="1"/>
    <col min="12227" max="12227" width="4.140625" style="8" bestFit="1" customWidth="1"/>
    <col min="12228" max="12228" width="41.42578125" style="8" customWidth="1"/>
    <col min="12229" max="12229" width="14.28515625" style="8" customWidth="1"/>
    <col min="12230" max="12230" width="43.140625" style="8" customWidth="1"/>
    <col min="12231" max="12231" width="19.7109375" style="8" customWidth="1"/>
    <col min="12232" max="12232" width="27.5703125" style="8" customWidth="1"/>
    <col min="12233" max="12234" width="16.28515625" style="8" customWidth="1"/>
    <col min="12235" max="12292" width="12.7109375" style="8"/>
    <col min="12293" max="12296" width="2.7109375" style="8" customWidth="1"/>
    <col min="12297" max="12297" width="41.42578125" style="8" customWidth="1"/>
    <col min="12298" max="12298" width="5.7109375" style="8" customWidth="1"/>
    <col min="12299" max="12299" width="17" style="8" customWidth="1"/>
    <col min="12300" max="12300" width="7.85546875" style="8" customWidth="1"/>
    <col min="12301" max="12301" width="7.42578125" style="8" customWidth="1"/>
    <col min="12302" max="12302" width="19" style="8" customWidth="1"/>
    <col min="12303" max="12303" width="26.28515625" style="8" customWidth="1"/>
    <col min="12304" max="12304" width="25.85546875" style="8" customWidth="1"/>
    <col min="12305" max="12305" width="22.28515625" style="8" customWidth="1"/>
    <col min="12306" max="12306" width="5.5703125" style="8" customWidth="1"/>
    <col min="12307" max="12307" width="26.42578125" style="8" customWidth="1"/>
    <col min="12308" max="12308" width="21.42578125" style="8" customWidth="1"/>
    <col min="12309" max="12309" width="18.5703125" style="8" customWidth="1"/>
    <col min="12310" max="12310" width="7.42578125" style="8" customWidth="1"/>
    <col min="12311" max="12311" width="21" style="8" customWidth="1"/>
    <col min="12312" max="12312" width="25.7109375" style="8" customWidth="1"/>
    <col min="12313" max="12313" width="24" style="8" customWidth="1"/>
    <col min="12314" max="12314" width="6.7109375" style="8" customWidth="1"/>
    <col min="12315" max="12315" width="21.28515625" style="8" customWidth="1"/>
    <col min="12316" max="12316" width="18.42578125" style="8" customWidth="1"/>
    <col min="12317" max="12317" width="21" style="8" customWidth="1"/>
    <col min="12318" max="12318" width="6.7109375" style="8" customWidth="1"/>
    <col min="12319" max="12320" width="23.85546875" style="8" customWidth="1"/>
    <col min="12321" max="12482" width="9.140625" style="8" customWidth="1"/>
    <col min="12483" max="12483" width="4.140625" style="8" bestFit="1" customWidth="1"/>
    <col min="12484" max="12484" width="41.42578125" style="8" customWidth="1"/>
    <col min="12485" max="12485" width="14.28515625" style="8" customWidth="1"/>
    <col min="12486" max="12486" width="43.140625" style="8" customWidth="1"/>
    <col min="12487" max="12487" width="19.7109375" style="8" customWidth="1"/>
    <col min="12488" max="12488" width="27.5703125" style="8" customWidth="1"/>
    <col min="12489" max="12490" width="16.28515625" style="8" customWidth="1"/>
    <col min="12491" max="12548" width="12.7109375" style="8"/>
    <col min="12549" max="12552" width="2.7109375" style="8" customWidth="1"/>
    <col min="12553" max="12553" width="41.42578125" style="8" customWidth="1"/>
    <col min="12554" max="12554" width="5.7109375" style="8" customWidth="1"/>
    <col min="12555" max="12555" width="17" style="8" customWidth="1"/>
    <col min="12556" max="12556" width="7.85546875" style="8" customWidth="1"/>
    <col min="12557" max="12557" width="7.42578125" style="8" customWidth="1"/>
    <col min="12558" max="12558" width="19" style="8" customWidth="1"/>
    <col min="12559" max="12559" width="26.28515625" style="8" customWidth="1"/>
    <col min="12560" max="12560" width="25.85546875" style="8" customWidth="1"/>
    <col min="12561" max="12561" width="22.28515625" style="8" customWidth="1"/>
    <col min="12562" max="12562" width="5.5703125" style="8" customWidth="1"/>
    <col min="12563" max="12563" width="26.42578125" style="8" customWidth="1"/>
    <col min="12564" max="12564" width="21.42578125" style="8" customWidth="1"/>
    <col min="12565" max="12565" width="18.5703125" style="8" customWidth="1"/>
    <col min="12566" max="12566" width="7.42578125" style="8" customWidth="1"/>
    <col min="12567" max="12567" width="21" style="8" customWidth="1"/>
    <col min="12568" max="12568" width="25.7109375" style="8" customWidth="1"/>
    <col min="12569" max="12569" width="24" style="8" customWidth="1"/>
    <col min="12570" max="12570" width="6.7109375" style="8" customWidth="1"/>
    <col min="12571" max="12571" width="21.28515625" style="8" customWidth="1"/>
    <col min="12572" max="12572" width="18.42578125" style="8" customWidth="1"/>
    <col min="12573" max="12573" width="21" style="8" customWidth="1"/>
    <col min="12574" max="12574" width="6.7109375" style="8" customWidth="1"/>
    <col min="12575" max="12576" width="23.85546875" style="8" customWidth="1"/>
    <col min="12577" max="12738" width="9.140625" style="8" customWidth="1"/>
    <col min="12739" max="12739" width="4.140625" style="8" bestFit="1" customWidth="1"/>
    <col min="12740" max="12740" width="41.42578125" style="8" customWidth="1"/>
    <col min="12741" max="12741" width="14.28515625" style="8" customWidth="1"/>
    <col min="12742" max="12742" width="43.140625" style="8" customWidth="1"/>
    <col min="12743" max="12743" width="19.7109375" style="8" customWidth="1"/>
    <col min="12744" max="12744" width="27.5703125" style="8" customWidth="1"/>
    <col min="12745" max="12746" width="16.28515625" style="8" customWidth="1"/>
    <col min="12747" max="12804" width="12.7109375" style="8"/>
    <col min="12805" max="12808" width="2.7109375" style="8" customWidth="1"/>
    <col min="12809" max="12809" width="41.42578125" style="8" customWidth="1"/>
    <col min="12810" max="12810" width="5.7109375" style="8" customWidth="1"/>
    <col min="12811" max="12811" width="17" style="8" customWidth="1"/>
    <col min="12812" max="12812" width="7.85546875" style="8" customWidth="1"/>
    <col min="12813" max="12813" width="7.42578125" style="8" customWidth="1"/>
    <col min="12814" max="12814" width="19" style="8" customWidth="1"/>
    <col min="12815" max="12815" width="26.28515625" style="8" customWidth="1"/>
    <col min="12816" max="12816" width="25.85546875" style="8" customWidth="1"/>
    <col min="12817" max="12817" width="22.28515625" style="8" customWidth="1"/>
    <col min="12818" max="12818" width="5.5703125" style="8" customWidth="1"/>
    <col min="12819" max="12819" width="26.42578125" style="8" customWidth="1"/>
    <col min="12820" max="12820" width="21.42578125" style="8" customWidth="1"/>
    <col min="12821" max="12821" width="18.5703125" style="8" customWidth="1"/>
    <col min="12822" max="12822" width="7.42578125" style="8" customWidth="1"/>
    <col min="12823" max="12823" width="21" style="8" customWidth="1"/>
    <col min="12824" max="12824" width="25.7109375" style="8" customWidth="1"/>
    <col min="12825" max="12825" width="24" style="8" customWidth="1"/>
    <col min="12826" max="12826" width="6.7109375" style="8" customWidth="1"/>
    <col min="12827" max="12827" width="21.28515625" style="8" customWidth="1"/>
    <col min="12828" max="12828" width="18.42578125" style="8" customWidth="1"/>
    <col min="12829" max="12829" width="21" style="8" customWidth="1"/>
    <col min="12830" max="12830" width="6.7109375" style="8" customWidth="1"/>
    <col min="12831" max="12832" width="23.85546875" style="8" customWidth="1"/>
    <col min="12833" max="12994" width="9.140625" style="8" customWidth="1"/>
    <col min="12995" max="12995" width="4.140625" style="8" bestFit="1" customWidth="1"/>
    <col min="12996" max="12996" width="41.42578125" style="8" customWidth="1"/>
    <col min="12997" max="12997" width="14.28515625" style="8" customWidth="1"/>
    <col min="12998" max="12998" width="43.140625" style="8" customWidth="1"/>
    <col min="12999" max="12999" width="19.7109375" style="8" customWidth="1"/>
    <col min="13000" max="13000" width="27.5703125" style="8" customWidth="1"/>
    <col min="13001" max="13002" width="16.28515625" style="8" customWidth="1"/>
    <col min="13003" max="13060" width="12.7109375" style="8"/>
    <col min="13061" max="13064" width="2.7109375" style="8" customWidth="1"/>
    <col min="13065" max="13065" width="41.42578125" style="8" customWidth="1"/>
    <col min="13066" max="13066" width="5.7109375" style="8" customWidth="1"/>
    <col min="13067" max="13067" width="17" style="8" customWidth="1"/>
    <col min="13068" max="13068" width="7.85546875" style="8" customWidth="1"/>
    <col min="13069" max="13069" width="7.42578125" style="8" customWidth="1"/>
    <col min="13070" max="13070" width="19" style="8" customWidth="1"/>
    <col min="13071" max="13071" width="26.28515625" style="8" customWidth="1"/>
    <col min="13072" max="13072" width="25.85546875" style="8" customWidth="1"/>
    <col min="13073" max="13073" width="22.28515625" style="8" customWidth="1"/>
    <col min="13074" max="13074" width="5.5703125" style="8" customWidth="1"/>
    <col min="13075" max="13075" width="26.42578125" style="8" customWidth="1"/>
    <col min="13076" max="13076" width="21.42578125" style="8" customWidth="1"/>
    <col min="13077" max="13077" width="18.5703125" style="8" customWidth="1"/>
    <col min="13078" max="13078" width="7.42578125" style="8" customWidth="1"/>
    <col min="13079" max="13079" width="21" style="8" customWidth="1"/>
    <col min="13080" max="13080" width="25.7109375" style="8" customWidth="1"/>
    <col min="13081" max="13081" width="24" style="8" customWidth="1"/>
    <col min="13082" max="13082" width="6.7109375" style="8" customWidth="1"/>
    <col min="13083" max="13083" width="21.28515625" style="8" customWidth="1"/>
    <col min="13084" max="13084" width="18.42578125" style="8" customWidth="1"/>
    <col min="13085" max="13085" width="21" style="8" customWidth="1"/>
    <col min="13086" max="13086" width="6.7109375" style="8" customWidth="1"/>
    <col min="13087" max="13088" width="23.85546875" style="8" customWidth="1"/>
    <col min="13089" max="13250" width="9.140625" style="8" customWidth="1"/>
    <col min="13251" max="13251" width="4.140625" style="8" bestFit="1" customWidth="1"/>
    <col min="13252" max="13252" width="41.42578125" style="8" customWidth="1"/>
    <col min="13253" max="13253" width="14.28515625" style="8" customWidth="1"/>
    <col min="13254" max="13254" width="43.140625" style="8" customWidth="1"/>
    <col min="13255" max="13255" width="19.7109375" style="8" customWidth="1"/>
    <col min="13256" max="13256" width="27.5703125" style="8" customWidth="1"/>
    <col min="13257" max="13258" width="16.28515625" style="8" customWidth="1"/>
    <col min="13259" max="13316" width="12.7109375" style="8"/>
    <col min="13317" max="13320" width="2.7109375" style="8" customWidth="1"/>
    <col min="13321" max="13321" width="41.42578125" style="8" customWidth="1"/>
    <col min="13322" max="13322" width="5.7109375" style="8" customWidth="1"/>
    <col min="13323" max="13323" width="17" style="8" customWidth="1"/>
    <col min="13324" max="13324" width="7.85546875" style="8" customWidth="1"/>
    <col min="13325" max="13325" width="7.42578125" style="8" customWidth="1"/>
    <col min="13326" max="13326" width="19" style="8" customWidth="1"/>
    <col min="13327" max="13327" width="26.28515625" style="8" customWidth="1"/>
    <col min="13328" max="13328" width="25.85546875" style="8" customWidth="1"/>
    <col min="13329" max="13329" width="22.28515625" style="8" customWidth="1"/>
    <col min="13330" max="13330" width="5.5703125" style="8" customWidth="1"/>
    <col min="13331" max="13331" width="26.42578125" style="8" customWidth="1"/>
    <col min="13332" max="13332" width="21.42578125" style="8" customWidth="1"/>
    <col min="13333" max="13333" width="18.5703125" style="8" customWidth="1"/>
    <col min="13334" max="13334" width="7.42578125" style="8" customWidth="1"/>
    <col min="13335" max="13335" width="21" style="8" customWidth="1"/>
    <col min="13336" max="13336" width="25.7109375" style="8" customWidth="1"/>
    <col min="13337" max="13337" width="24" style="8" customWidth="1"/>
    <col min="13338" max="13338" width="6.7109375" style="8" customWidth="1"/>
    <col min="13339" max="13339" width="21.28515625" style="8" customWidth="1"/>
    <col min="13340" max="13340" width="18.42578125" style="8" customWidth="1"/>
    <col min="13341" max="13341" width="21" style="8" customWidth="1"/>
    <col min="13342" max="13342" width="6.7109375" style="8" customWidth="1"/>
    <col min="13343" max="13344" width="23.85546875" style="8" customWidth="1"/>
    <col min="13345" max="13506" width="9.140625" style="8" customWidth="1"/>
    <col min="13507" max="13507" width="4.140625" style="8" bestFit="1" customWidth="1"/>
    <col min="13508" max="13508" width="41.42578125" style="8" customWidth="1"/>
    <col min="13509" max="13509" width="14.28515625" style="8" customWidth="1"/>
    <col min="13510" max="13510" width="43.140625" style="8" customWidth="1"/>
    <col min="13511" max="13511" width="19.7109375" style="8" customWidth="1"/>
    <col min="13512" max="13512" width="27.5703125" style="8" customWidth="1"/>
    <col min="13513" max="13514" width="16.28515625" style="8" customWidth="1"/>
    <col min="13515" max="13572" width="12.7109375" style="8"/>
    <col min="13573" max="13576" width="2.7109375" style="8" customWidth="1"/>
    <col min="13577" max="13577" width="41.42578125" style="8" customWidth="1"/>
    <col min="13578" max="13578" width="5.7109375" style="8" customWidth="1"/>
    <col min="13579" max="13579" width="17" style="8" customWidth="1"/>
    <col min="13580" max="13580" width="7.85546875" style="8" customWidth="1"/>
    <col min="13581" max="13581" width="7.42578125" style="8" customWidth="1"/>
    <col min="13582" max="13582" width="19" style="8" customWidth="1"/>
    <col min="13583" max="13583" width="26.28515625" style="8" customWidth="1"/>
    <col min="13584" max="13584" width="25.85546875" style="8" customWidth="1"/>
    <col min="13585" max="13585" width="22.28515625" style="8" customWidth="1"/>
    <col min="13586" max="13586" width="5.5703125" style="8" customWidth="1"/>
    <col min="13587" max="13587" width="26.42578125" style="8" customWidth="1"/>
    <col min="13588" max="13588" width="21.42578125" style="8" customWidth="1"/>
    <col min="13589" max="13589" width="18.5703125" style="8" customWidth="1"/>
    <col min="13590" max="13590" width="7.42578125" style="8" customWidth="1"/>
    <col min="13591" max="13591" width="21" style="8" customWidth="1"/>
    <col min="13592" max="13592" width="25.7109375" style="8" customWidth="1"/>
    <col min="13593" max="13593" width="24" style="8" customWidth="1"/>
    <col min="13594" max="13594" width="6.7109375" style="8" customWidth="1"/>
    <col min="13595" max="13595" width="21.28515625" style="8" customWidth="1"/>
    <col min="13596" max="13596" width="18.42578125" style="8" customWidth="1"/>
    <col min="13597" max="13597" width="21" style="8" customWidth="1"/>
    <col min="13598" max="13598" width="6.7109375" style="8" customWidth="1"/>
    <col min="13599" max="13600" width="23.85546875" style="8" customWidth="1"/>
    <col min="13601" max="13762" width="9.140625" style="8" customWidth="1"/>
    <col min="13763" max="13763" width="4.140625" style="8" bestFit="1" customWidth="1"/>
    <col min="13764" max="13764" width="41.42578125" style="8" customWidth="1"/>
    <col min="13765" max="13765" width="14.28515625" style="8" customWidth="1"/>
    <col min="13766" max="13766" width="43.140625" style="8" customWidth="1"/>
    <col min="13767" max="13767" width="19.7109375" style="8" customWidth="1"/>
    <col min="13768" max="13768" width="27.5703125" style="8" customWidth="1"/>
    <col min="13769" max="13770" width="16.28515625" style="8" customWidth="1"/>
    <col min="13771" max="13828" width="12.7109375" style="8"/>
    <col min="13829" max="13832" width="2.7109375" style="8" customWidth="1"/>
    <col min="13833" max="13833" width="41.42578125" style="8" customWidth="1"/>
    <col min="13834" max="13834" width="5.7109375" style="8" customWidth="1"/>
    <col min="13835" max="13835" width="17" style="8" customWidth="1"/>
    <col min="13836" max="13836" width="7.85546875" style="8" customWidth="1"/>
    <col min="13837" max="13837" width="7.42578125" style="8" customWidth="1"/>
    <col min="13838" max="13838" width="19" style="8" customWidth="1"/>
    <col min="13839" max="13839" width="26.28515625" style="8" customWidth="1"/>
    <col min="13840" max="13840" width="25.85546875" style="8" customWidth="1"/>
    <col min="13841" max="13841" width="22.28515625" style="8" customWidth="1"/>
    <col min="13842" max="13842" width="5.5703125" style="8" customWidth="1"/>
    <col min="13843" max="13843" width="26.42578125" style="8" customWidth="1"/>
    <col min="13844" max="13844" width="21.42578125" style="8" customWidth="1"/>
    <col min="13845" max="13845" width="18.5703125" style="8" customWidth="1"/>
    <col min="13846" max="13846" width="7.42578125" style="8" customWidth="1"/>
    <col min="13847" max="13847" width="21" style="8" customWidth="1"/>
    <col min="13848" max="13848" width="25.7109375" style="8" customWidth="1"/>
    <col min="13849" max="13849" width="24" style="8" customWidth="1"/>
    <col min="13850" max="13850" width="6.7109375" style="8" customWidth="1"/>
    <col min="13851" max="13851" width="21.28515625" style="8" customWidth="1"/>
    <col min="13852" max="13852" width="18.42578125" style="8" customWidth="1"/>
    <col min="13853" max="13853" width="21" style="8" customWidth="1"/>
    <col min="13854" max="13854" width="6.7109375" style="8" customWidth="1"/>
    <col min="13855" max="13856" width="23.85546875" style="8" customWidth="1"/>
    <col min="13857" max="14018" width="9.140625" style="8" customWidth="1"/>
    <col min="14019" max="14019" width="4.140625" style="8" bestFit="1" customWidth="1"/>
    <col min="14020" max="14020" width="41.42578125" style="8" customWidth="1"/>
    <col min="14021" max="14021" width="14.28515625" style="8" customWidth="1"/>
    <col min="14022" max="14022" width="43.140625" style="8" customWidth="1"/>
    <col min="14023" max="14023" width="19.7109375" style="8" customWidth="1"/>
    <col min="14024" max="14024" width="27.5703125" style="8" customWidth="1"/>
    <col min="14025" max="14026" width="16.28515625" style="8" customWidth="1"/>
    <col min="14027" max="14084" width="12.7109375" style="8"/>
    <col min="14085" max="14088" width="2.7109375" style="8" customWidth="1"/>
    <col min="14089" max="14089" width="41.42578125" style="8" customWidth="1"/>
    <col min="14090" max="14090" width="5.7109375" style="8" customWidth="1"/>
    <col min="14091" max="14091" width="17" style="8" customWidth="1"/>
    <col min="14092" max="14092" width="7.85546875" style="8" customWidth="1"/>
    <col min="14093" max="14093" width="7.42578125" style="8" customWidth="1"/>
    <col min="14094" max="14094" width="19" style="8" customWidth="1"/>
    <col min="14095" max="14095" width="26.28515625" style="8" customWidth="1"/>
    <col min="14096" max="14096" width="25.85546875" style="8" customWidth="1"/>
    <col min="14097" max="14097" width="22.28515625" style="8" customWidth="1"/>
    <col min="14098" max="14098" width="5.5703125" style="8" customWidth="1"/>
    <col min="14099" max="14099" width="26.42578125" style="8" customWidth="1"/>
    <col min="14100" max="14100" width="21.42578125" style="8" customWidth="1"/>
    <col min="14101" max="14101" width="18.5703125" style="8" customWidth="1"/>
    <col min="14102" max="14102" width="7.42578125" style="8" customWidth="1"/>
    <col min="14103" max="14103" width="21" style="8" customWidth="1"/>
    <col min="14104" max="14104" width="25.7109375" style="8" customWidth="1"/>
    <col min="14105" max="14105" width="24" style="8" customWidth="1"/>
    <col min="14106" max="14106" width="6.7109375" style="8" customWidth="1"/>
    <col min="14107" max="14107" width="21.28515625" style="8" customWidth="1"/>
    <col min="14108" max="14108" width="18.42578125" style="8" customWidth="1"/>
    <col min="14109" max="14109" width="21" style="8" customWidth="1"/>
    <col min="14110" max="14110" width="6.7109375" style="8" customWidth="1"/>
    <col min="14111" max="14112" width="23.85546875" style="8" customWidth="1"/>
    <col min="14113" max="14274" width="9.140625" style="8" customWidth="1"/>
    <col min="14275" max="14275" width="4.140625" style="8" bestFit="1" customWidth="1"/>
    <col min="14276" max="14276" width="41.42578125" style="8" customWidth="1"/>
    <col min="14277" max="14277" width="14.28515625" style="8" customWidth="1"/>
    <col min="14278" max="14278" width="43.140625" style="8" customWidth="1"/>
    <col min="14279" max="14279" width="19.7109375" style="8" customWidth="1"/>
    <col min="14280" max="14280" width="27.5703125" style="8" customWidth="1"/>
    <col min="14281" max="14282" width="16.28515625" style="8" customWidth="1"/>
    <col min="14283" max="14340" width="12.7109375" style="8"/>
    <col min="14341" max="14344" width="2.7109375" style="8" customWidth="1"/>
    <col min="14345" max="14345" width="41.42578125" style="8" customWidth="1"/>
    <col min="14346" max="14346" width="5.7109375" style="8" customWidth="1"/>
    <col min="14347" max="14347" width="17" style="8" customWidth="1"/>
    <col min="14348" max="14348" width="7.85546875" style="8" customWidth="1"/>
    <col min="14349" max="14349" width="7.42578125" style="8" customWidth="1"/>
    <col min="14350" max="14350" width="19" style="8" customWidth="1"/>
    <col min="14351" max="14351" width="26.28515625" style="8" customWidth="1"/>
    <col min="14352" max="14352" width="25.85546875" style="8" customWidth="1"/>
    <col min="14353" max="14353" width="22.28515625" style="8" customWidth="1"/>
    <col min="14354" max="14354" width="5.5703125" style="8" customWidth="1"/>
    <col min="14355" max="14355" width="26.42578125" style="8" customWidth="1"/>
    <col min="14356" max="14356" width="21.42578125" style="8" customWidth="1"/>
    <col min="14357" max="14357" width="18.5703125" style="8" customWidth="1"/>
    <col min="14358" max="14358" width="7.42578125" style="8" customWidth="1"/>
    <col min="14359" max="14359" width="21" style="8" customWidth="1"/>
    <col min="14360" max="14360" width="25.7109375" style="8" customWidth="1"/>
    <col min="14361" max="14361" width="24" style="8" customWidth="1"/>
    <col min="14362" max="14362" width="6.7109375" style="8" customWidth="1"/>
    <col min="14363" max="14363" width="21.28515625" style="8" customWidth="1"/>
    <col min="14364" max="14364" width="18.42578125" style="8" customWidth="1"/>
    <col min="14365" max="14365" width="21" style="8" customWidth="1"/>
    <col min="14366" max="14366" width="6.7109375" style="8" customWidth="1"/>
    <col min="14367" max="14368" width="23.85546875" style="8" customWidth="1"/>
    <col min="14369" max="14530" width="9.140625" style="8" customWidth="1"/>
    <col min="14531" max="14531" width="4.140625" style="8" bestFit="1" customWidth="1"/>
    <col min="14532" max="14532" width="41.42578125" style="8" customWidth="1"/>
    <col min="14533" max="14533" width="14.28515625" style="8" customWidth="1"/>
    <col min="14534" max="14534" width="43.140625" style="8" customWidth="1"/>
    <col min="14535" max="14535" width="19.7109375" style="8" customWidth="1"/>
    <col min="14536" max="14536" width="27.5703125" style="8" customWidth="1"/>
    <col min="14537" max="14538" width="16.28515625" style="8" customWidth="1"/>
    <col min="14539" max="14596" width="12.7109375" style="8"/>
    <col min="14597" max="14600" width="2.7109375" style="8" customWidth="1"/>
    <col min="14601" max="14601" width="41.42578125" style="8" customWidth="1"/>
    <col min="14602" max="14602" width="5.7109375" style="8" customWidth="1"/>
    <col min="14603" max="14603" width="17" style="8" customWidth="1"/>
    <col min="14604" max="14604" width="7.85546875" style="8" customWidth="1"/>
    <col min="14605" max="14605" width="7.42578125" style="8" customWidth="1"/>
    <col min="14606" max="14606" width="19" style="8" customWidth="1"/>
    <col min="14607" max="14607" width="26.28515625" style="8" customWidth="1"/>
    <col min="14608" max="14608" width="25.85546875" style="8" customWidth="1"/>
    <col min="14609" max="14609" width="22.28515625" style="8" customWidth="1"/>
    <col min="14610" max="14610" width="5.5703125" style="8" customWidth="1"/>
    <col min="14611" max="14611" width="26.42578125" style="8" customWidth="1"/>
    <col min="14612" max="14612" width="21.42578125" style="8" customWidth="1"/>
    <col min="14613" max="14613" width="18.5703125" style="8" customWidth="1"/>
    <col min="14614" max="14614" width="7.42578125" style="8" customWidth="1"/>
    <col min="14615" max="14615" width="21" style="8" customWidth="1"/>
    <col min="14616" max="14616" width="25.7109375" style="8" customWidth="1"/>
    <col min="14617" max="14617" width="24" style="8" customWidth="1"/>
    <col min="14618" max="14618" width="6.7109375" style="8" customWidth="1"/>
    <col min="14619" max="14619" width="21.28515625" style="8" customWidth="1"/>
    <col min="14620" max="14620" width="18.42578125" style="8" customWidth="1"/>
    <col min="14621" max="14621" width="21" style="8" customWidth="1"/>
    <col min="14622" max="14622" width="6.7109375" style="8" customWidth="1"/>
    <col min="14623" max="14624" width="23.85546875" style="8" customWidth="1"/>
    <col min="14625" max="14786" width="9.140625" style="8" customWidth="1"/>
    <col min="14787" max="14787" width="4.140625" style="8" bestFit="1" customWidth="1"/>
    <col min="14788" max="14788" width="41.42578125" style="8" customWidth="1"/>
    <col min="14789" max="14789" width="14.28515625" style="8" customWidth="1"/>
    <col min="14790" max="14790" width="43.140625" style="8" customWidth="1"/>
    <col min="14791" max="14791" width="19.7109375" style="8" customWidth="1"/>
    <col min="14792" max="14792" width="27.5703125" style="8" customWidth="1"/>
    <col min="14793" max="14794" width="16.28515625" style="8" customWidth="1"/>
    <col min="14795" max="14852" width="12.7109375" style="8"/>
    <col min="14853" max="14856" width="2.7109375" style="8" customWidth="1"/>
    <col min="14857" max="14857" width="41.42578125" style="8" customWidth="1"/>
    <col min="14858" max="14858" width="5.7109375" style="8" customWidth="1"/>
    <col min="14859" max="14859" width="17" style="8" customWidth="1"/>
    <col min="14860" max="14860" width="7.85546875" style="8" customWidth="1"/>
    <col min="14861" max="14861" width="7.42578125" style="8" customWidth="1"/>
    <col min="14862" max="14862" width="19" style="8" customWidth="1"/>
    <col min="14863" max="14863" width="26.28515625" style="8" customWidth="1"/>
    <col min="14864" max="14864" width="25.85546875" style="8" customWidth="1"/>
    <col min="14865" max="14865" width="22.28515625" style="8" customWidth="1"/>
    <col min="14866" max="14866" width="5.5703125" style="8" customWidth="1"/>
    <col min="14867" max="14867" width="26.42578125" style="8" customWidth="1"/>
    <col min="14868" max="14868" width="21.42578125" style="8" customWidth="1"/>
    <col min="14869" max="14869" width="18.5703125" style="8" customWidth="1"/>
    <col min="14870" max="14870" width="7.42578125" style="8" customWidth="1"/>
    <col min="14871" max="14871" width="21" style="8" customWidth="1"/>
    <col min="14872" max="14872" width="25.7109375" style="8" customWidth="1"/>
    <col min="14873" max="14873" width="24" style="8" customWidth="1"/>
    <col min="14874" max="14874" width="6.7109375" style="8" customWidth="1"/>
    <col min="14875" max="14875" width="21.28515625" style="8" customWidth="1"/>
    <col min="14876" max="14876" width="18.42578125" style="8" customWidth="1"/>
    <col min="14877" max="14877" width="21" style="8" customWidth="1"/>
    <col min="14878" max="14878" width="6.7109375" style="8" customWidth="1"/>
    <col min="14879" max="14880" width="23.85546875" style="8" customWidth="1"/>
    <col min="14881" max="15042" width="9.140625" style="8" customWidth="1"/>
    <col min="15043" max="15043" width="4.140625" style="8" bestFit="1" customWidth="1"/>
    <col min="15044" max="15044" width="41.42578125" style="8" customWidth="1"/>
    <col min="15045" max="15045" width="14.28515625" style="8" customWidth="1"/>
    <col min="15046" max="15046" width="43.140625" style="8" customWidth="1"/>
    <col min="15047" max="15047" width="19.7109375" style="8" customWidth="1"/>
    <col min="15048" max="15048" width="27.5703125" style="8" customWidth="1"/>
    <col min="15049" max="15050" width="16.28515625" style="8" customWidth="1"/>
    <col min="15051" max="15108" width="12.7109375" style="8"/>
    <col min="15109" max="15112" width="2.7109375" style="8" customWidth="1"/>
    <col min="15113" max="15113" width="41.42578125" style="8" customWidth="1"/>
    <col min="15114" max="15114" width="5.7109375" style="8" customWidth="1"/>
    <col min="15115" max="15115" width="17" style="8" customWidth="1"/>
    <col min="15116" max="15116" width="7.85546875" style="8" customWidth="1"/>
    <col min="15117" max="15117" width="7.42578125" style="8" customWidth="1"/>
    <col min="15118" max="15118" width="19" style="8" customWidth="1"/>
    <col min="15119" max="15119" width="26.28515625" style="8" customWidth="1"/>
    <col min="15120" max="15120" width="25.85546875" style="8" customWidth="1"/>
    <col min="15121" max="15121" width="22.28515625" style="8" customWidth="1"/>
    <col min="15122" max="15122" width="5.5703125" style="8" customWidth="1"/>
    <col min="15123" max="15123" width="26.42578125" style="8" customWidth="1"/>
    <col min="15124" max="15124" width="21.42578125" style="8" customWidth="1"/>
    <col min="15125" max="15125" width="18.5703125" style="8" customWidth="1"/>
    <col min="15126" max="15126" width="7.42578125" style="8" customWidth="1"/>
    <col min="15127" max="15127" width="21" style="8" customWidth="1"/>
    <col min="15128" max="15128" width="25.7109375" style="8" customWidth="1"/>
    <col min="15129" max="15129" width="24" style="8" customWidth="1"/>
    <col min="15130" max="15130" width="6.7109375" style="8" customWidth="1"/>
    <col min="15131" max="15131" width="21.28515625" style="8" customWidth="1"/>
    <col min="15132" max="15132" width="18.42578125" style="8" customWidth="1"/>
    <col min="15133" max="15133" width="21" style="8" customWidth="1"/>
    <col min="15134" max="15134" width="6.7109375" style="8" customWidth="1"/>
    <col min="15135" max="15136" width="23.85546875" style="8" customWidth="1"/>
    <col min="15137" max="15298" width="9.140625" style="8" customWidth="1"/>
    <col min="15299" max="15299" width="4.140625" style="8" bestFit="1" customWidth="1"/>
    <col min="15300" max="15300" width="41.42578125" style="8" customWidth="1"/>
    <col min="15301" max="15301" width="14.28515625" style="8" customWidth="1"/>
    <col min="15302" max="15302" width="43.140625" style="8" customWidth="1"/>
    <col min="15303" max="15303" width="19.7109375" style="8" customWidth="1"/>
    <col min="15304" max="15304" width="27.5703125" style="8" customWidth="1"/>
    <col min="15305" max="15306" width="16.28515625" style="8" customWidth="1"/>
    <col min="15307" max="15364" width="12.7109375" style="8"/>
    <col min="15365" max="15368" width="2.7109375" style="8" customWidth="1"/>
    <col min="15369" max="15369" width="41.42578125" style="8" customWidth="1"/>
    <col min="15370" max="15370" width="5.7109375" style="8" customWidth="1"/>
    <col min="15371" max="15371" width="17" style="8" customWidth="1"/>
    <col min="15372" max="15372" width="7.85546875" style="8" customWidth="1"/>
    <col min="15373" max="15373" width="7.42578125" style="8" customWidth="1"/>
    <col min="15374" max="15374" width="19" style="8" customWidth="1"/>
    <col min="15375" max="15375" width="26.28515625" style="8" customWidth="1"/>
    <col min="15376" max="15376" width="25.85546875" style="8" customWidth="1"/>
    <col min="15377" max="15377" width="22.28515625" style="8" customWidth="1"/>
    <col min="15378" max="15378" width="5.5703125" style="8" customWidth="1"/>
    <col min="15379" max="15379" width="26.42578125" style="8" customWidth="1"/>
    <col min="15380" max="15380" width="21.42578125" style="8" customWidth="1"/>
    <col min="15381" max="15381" width="18.5703125" style="8" customWidth="1"/>
    <col min="15382" max="15382" width="7.42578125" style="8" customWidth="1"/>
    <col min="15383" max="15383" width="21" style="8" customWidth="1"/>
    <col min="15384" max="15384" width="25.7109375" style="8" customWidth="1"/>
    <col min="15385" max="15385" width="24" style="8" customWidth="1"/>
    <col min="15386" max="15386" width="6.7109375" style="8" customWidth="1"/>
    <col min="15387" max="15387" width="21.28515625" style="8" customWidth="1"/>
    <col min="15388" max="15388" width="18.42578125" style="8" customWidth="1"/>
    <col min="15389" max="15389" width="21" style="8" customWidth="1"/>
    <col min="15390" max="15390" width="6.7109375" style="8" customWidth="1"/>
    <col min="15391" max="15392" width="23.85546875" style="8" customWidth="1"/>
    <col min="15393" max="15554" width="9.140625" style="8" customWidth="1"/>
    <col min="15555" max="15555" width="4.140625" style="8" bestFit="1" customWidth="1"/>
    <col min="15556" max="15556" width="41.42578125" style="8" customWidth="1"/>
    <col min="15557" max="15557" width="14.28515625" style="8" customWidth="1"/>
    <col min="15558" max="15558" width="43.140625" style="8" customWidth="1"/>
    <col min="15559" max="15559" width="19.7109375" style="8" customWidth="1"/>
    <col min="15560" max="15560" width="27.5703125" style="8" customWidth="1"/>
    <col min="15561" max="15562" width="16.28515625" style="8" customWidth="1"/>
    <col min="15563" max="15620" width="12.7109375" style="8"/>
    <col min="15621" max="15624" width="2.7109375" style="8" customWidth="1"/>
    <col min="15625" max="15625" width="41.42578125" style="8" customWidth="1"/>
    <col min="15626" max="15626" width="5.7109375" style="8" customWidth="1"/>
    <col min="15627" max="15627" width="17" style="8" customWidth="1"/>
    <col min="15628" max="15628" width="7.85546875" style="8" customWidth="1"/>
    <col min="15629" max="15629" width="7.42578125" style="8" customWidth="1"/>
    <col min="15630" max="15630" width="19" style="8" customWidth="1"/>
    <col min="15631" max="15631" width="26.28515625" style="8" customWidth="1"/>
    <col min="15632" max="15632" width="25.85546875" style="8" customWidth="1"/>
    <col min="15633" max="15633" width="22.28515625" style="8" customWidth="1"/>
    <col min="15634" max="15634" width="5.5703125" style="8" customWidth="1"/>
    <col min="15635" max="15635" width="26.42578125" style="8" customWidth="1"/>
    <col min="15636" max="15636" width="21.42578125" style="8" customWidth="1"/>
    <col min="15637" max="15637" width="18.5703125" style="8" customWidth="1"/>
    <col min="15638" max="15638" width="7.42578125" style="8" customWidth="1"/>
    <col min="15639" max="15639" width="21" style="8" customWidth="1"/>
    <col min="15640" max="15640" width="25.7109375" style="8" customWidth="1"/>
    <col min="15641" max="15641" width="24" style="8" customWidth="1"/>
    <col min="15642" max="15642" width="6.7109375" style="8" customWidth="1"/>
    <col min="15643" max="15643" width="21.28515625" style="8" customWidth="1"/>
    <col min="15644" max="15644" width="18.42578125" style="8" customWidth="1"/>
    <col min="15645" max="15645" width="21" style="8" customWidth="1"/>
    <col min="15646" max="15646" width="6.7109375" style="8" customWidth="1"/>
    <col min="15647" max="15648" width="23.85546875" style="8" customWidth="1"/>
    <col min="15649" max="15810" width="9.140625" style="8" customWidth="1"/>
    <col min="15811" max="15811" width="4.140625" style="8" bestFit="1" customWidth="1"/>
    <col min="15812" max="15812" width="41.42578125" style="8" customWidth="1"/>
    <col min="15813" max="15813" width="14.28515625" style="8" customWidth="1"/>
    <col min="15814" max="15814" width="43.140625" style="8" customWidth="1"/>
    <col min="15815" max="15815" width="19.7109375" style="8" customWidth="1"/>
    <col min="15816" max="15816" width="27.5703125" style="8" customWidth="1"/>
    <col min="15817" max="15818" width="16.28515625" style="8" customWidth="1"/>
    <col min="15819" max="15876" width="12.7109375" style="8"/>
    <col min="15877" max="15880" width="2.7109375" style="8" customWidth="1"/>
    <col min="15881" max="15881" width="41.42578125" style="8" customWidth="1"/>
    <col min="15882" max="15882" width="5.7109375" style="8" customWidth="1"/>
    <col min="15883" max="15883" width="17" style="8" customWidth="1"/>
    <col min="15884" max="15884" width="7.85546875" style="8" customWidth="1"/>
    <col min="15885" max="15885" width="7.42578125" style="8" customWidth="1"/>
    <col min="15886" max="15886" width="19" style="8" customWidth="1"/>
    <col min="15887" max="15887" width="26.28515625" style="8" customWidth="1"/>
    <col min="15888" max="15888" width="25.85546875" style="8" customWidth="1"/>
    <col min="15889" max="15889" width="22.28515625" style="8" customWidth="1"/>
    <col min="15890" max="15890" width="5.5703125" style="8" customWidth="1"/>
    <col min="15891" max="15891" width="26.42578125" style="8" customWidth="1"/>
    <col min="15892" max="15892" width="21.42578125" style="8" customWidth="1"/>
    <col min="15893" max="15893" width="18.5703125" style="8" customWidth="1"/>
    <col min="15894" max="15894" width="7.42578125" style="8" customWidth="1"/>
    <col min="15895" max="15895" width="21" style="8" customWidth="1"/>
    <col min="15896" max="15896" width="25.7109375" style="8" customWidth="1"/>
    <col min="15897" max="15897" width="24" style="8" customWidth="1"/>
    <col min="15898" max="15898" width="6.7109375" style="8" customWidth="1"/>
    <col min="15899" max="15899" width="21.28515625" style="8" customWidth="1"/>
    <col min="15900" max="15900" width="18.42578125" style="8" customWidth="1"/>
    <col min="15901" max="15901" width="21" style="8" customWidth="1"/>
    <col min="15902" max="15902" width="6.7109375" style="8" customWidth="1"/>
    <col min="15903" max="15904" width="23.85546875" style="8" customWidth="1"/>
    <col min="15905" max="16066" width="9.140625" style="8" customWidth="1"/>
    <col min="16067" max="16067" width="4.140625" style="8" bestFit="1" customWidth="1"/>
    <col min="16068" max="16068" width="41.42578125" style="8" customWidth="1"/>
    <col min="16069" max="16069" width="14.28515625" style="8" customWidth="1"/>
    <col min="16070" max="16070" width="43.140625" style="8" customWidth="1"/>
    <col min="16071" max="16071" width="19.7109375" style="8" customWidth="1"/>
    <col min="16072" max="16072" width="27.5703125" style="8" customWidth="1"/>
    <col min="16073" max="16074" width="16.28515625" style="8" customWidth="1"/>
    <col min="16075" max="16132" width="12.7109375" style="8"/>
    <col min="16133" max="16136" width="2.7109375" style="8" customWidth="1"/>
    <col min="16137" max="16137" width="41.42578125" style="8" customWidth="1"/>
    <col min="16138" max="16138" width="5.7109375" style="8" customWidth="1"/>
    <col min="16139" max="16139" width="17" style="8" customWidth="1"/>
    <col min="16140" max="16140" width="7.85546875" style="8" customWidth="1"/>
    <col min="16141" max="16141" width="7.42578125" style="8" customWidth="1"/>
    <col min="16142" max="16142" width="19" style="8" customWidth="1"/>
    <col min="16143" max="16143" width="26.28515625" style="8" customWidth="1"/>
    <col min="16144" max="16144" width="25.85546875" style="8" customWidth="1"/>
    <col min="16145" max="16145" width="22.28515625" style="8" customWidth="1"/>
    <col min="16146" max="16146" width="5.5703125" style="8" customWidth="1"/>
    <col min="16147" max="16147" width="26.42578125" style="8" customWidth="1"/>
    <col min="16148" max="16148" width="21.42578125" style="8" customWidth="1"/>
    <col min="16149" max="16149" width="18.5703125" style="8" customWidth="1"/>
    <col min="16150" max="16150" width="7.42578125" style="8" customWidth="1"/>
    <col min="16151" max="16151" width="21" style="8" customWidth="1"/>
    <col min="16152" max="16152" width="25.7109375" style="8" customWidth="1"/>
    <col min="16153" max="16153" width="24" style="8" customWidth="1"/>
    <col min="16154" max="16154" width="6.7109375" style="8" customWidth="1"/>
    <col min="16155" max="16155" width="21.28515625" style="8" customWidth="1"/>
    <col min="16156" max="16156" width="18.42578125" style="8" customWidth="1"/>
    <col min="16157" max="16157" width="21" style="8" customWidth="1"/>
    <col min="16158" max="16158" width="6.7109375" style="8" customWidth="1"/>
    <col min="16159" max="16160" width="23.85546875" style="8" customWidth="1"/>
    <col min="16161" max="16322" width="9.140625" style="8" customWidth="1"/>
    <col min="16323" max="16323" width="4.140625" style="8" bestFit="1" customWidth="1"/>
    <col min="16324" max="16324" width="41.42578125" style="8" customWidth="1"/>
    <col min="16325" max="16325" width="14.28515625" style="8" customWidth="1"/>
    <col min="16326" max="16326" width="43.140625" style="8" customWidth="1"/>
    <col min="16327" max="16327" width="19.7109375" style="8" customWidth="1"/>
    <col min="16328" max="16328" width="27.5703125" style="8" customWidth="1"/>
    <col min="16329" max="16330" width="16.28515625" style="8" customWidth="1"/>
    <col min="16331" max="16384" width="12.7109375" style="8"/>
  </cols>
  <sheetData>
    <row r="1" spans="1:259" ht="15.75" x14ac:dyDescent="0.25">
      <c r="A1" s="5"/>
      <c r="B1" s="5"/>
      <c r="C1" s="5"/>
      <c r="D1" s="5"/>
      <c r="E1" s="416" t="s">
        <v>356</v>
      </c>
      <c r="F1" s="416"/>
      <c r="G1" s="416"/>
      <c r="H1" s="416"/>
      <c r="I1" s="416"/>
      <c r="J1" s="6"/>
      <c r="K1" s="6"/>
      <c r="L1" s="6"/>
      <c r="M1" s="6"/>
      <c r="N1" s="6"/>
      <c r="O1" s="5"/>
      <c r="P1" s="5"/>
      <c r="Q1" s="5"/>
      <c r="R1" s="5"/>
      <c r="S1" s="5"/>
      <c r="T1" s="5"/>
      <c r="U1" s="5"/>
      <c r="V1" s="5"/>
      <c r="W1" s="7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</row>
    <row r="2" spans="1:259" ht="15.75" x14ac:dyDescent="0.25">
      <c r="A2" s="5"/>
      <c r="B2" s="5"/>
      <c r="C2" s="5"/>
      <c r="D2" s="5"/>
      <c r="E2" s="416" t="s">
        <v>474</v>
      </c>
      <c r="F2" s="416"/>
      <c r="G2" s="416"/>
      <c r="H2" s="416"/>
      <c r="I2" s="416"/>
      <c r="J2" s="6"/>
      <c r="K2" s="6"/>
      <c r="L2" s="6"/>
      <c r="M2" s="6"/>
      <c r="N2" s="6"/>
      <c r="O2" s="5"/>
      <c r="P2" s="5"/>
      <c r="Q2" s="5"/>
      <c r="R2" s="5"/>
      <c r="S2" s="5"/>
      <c r="T2" s="5"/>
      <c r="U2" s="5"/>
      <c r="V2" s="5"/>
      <c r="W2" s="7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</row>
    <row r="3" spans="1:259" ht="15.75" x14ac:dyDescent="0.25">
      <c r="A3" s="9"/>
      <c r="B3" s="9"/>
      <c r="C3" s="9"/>
      <c r="D3" s="9"/>
      <c r="E3" s="417" t="s">
        <v>357</v>
      </c>
      <c r="F3" s="417"/>
      <c r="G3" s="417"/>
      <c r="H3" s="417"/>
      <c r="I3" s="417"/>
      <c r="J3" s="10"/>
      <c r="K3" s="10"/>
      <c r="L3" s="10"/>
      <c r="M3" s="10"/>
      <c r="N3" s="10"/>
      <c r="O3" s="9"/>
      <c r="P3" s="9"/>
      <c r="Q3" s="9"/>
      <c r="R3" s="9"/>
      <c r="S3" s="9"/>
      <c r="T3" s="9"/>
      <c r="U3" s="9"/>
      <c r="V3" s="9"/>
      <c r="W3" s="11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  <c r="IW3" s="9"/>
      <c r="IX3" s="9"/>
      <c r="IY3" s="9"/>
    </row>
    <row r="4" spans="1:259" ht="18.75" thickBot="1" x14ac:dyDescent="0.3">
      <c r="A4" s="9"/>
      <c r="B4" s="9"/>
      <c r="C4" s="9"/>
      <c r="D4" s="9"/>
      <c r="E4" s="418" t="s">
        <v>358</v>
      </c>
      <c r="F4" s="418"/>
      <c r="G4" s="418"/>
      <c r="H4" s="418"/>
      <c r="I4" s="418"/>
      <c r="J4" s="12"/>
      <c r="K4" s="12"/>
      <c r="L4" s="12"/>
      <c r="M4" s="12"/>
      <c r="N4" s="12"/>
      <c r="O4" s="9"/>
      <c r="P4" s="9"/>
      <c r="Q4" s="9"/>
      <c r="R4" s="9"/>
      <c r="S4" s="9"/>
      <c r="T4" s="9"/>
      <c r="U4" s="9"/>
      <c r="V4" s="9"/>
      <c r="W4" s="11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  <c r="IW4" s="9"/>
      <c r="IX4" s="9"/>
      <c r="IY4" s="9"/>
    </row>
    <row r="5" spans="1:259" ht="15" customHeight="1" thickTop="1" thickBot="1" x14ac:dyDescent="0.3">
      <c r="A5" s="419" t="s">
        <v>359</v>
      </c>
      <c r="B5" s="420"/>
      <c r="C5" s="420"/>
      <c r="D5" s="420"/>
      <c r="E5" s="420"/>
      <c r="F5" s="420"/>
      <c r="G5" s="421"/>
      <c r="H5" s="425" t="s">
        <v>360</v>
      </c>
      <c r="I5" s="427" t="s">
        <v>361</v>
      </c>
      <c r="J5" s="437" t="s">
        <v>255</v>
      </c>
      <c r="K5" s="439" t="s">
        <v>362</v>
      </c>
      <c r="L5" s="439"/>
      <c r="M5" s="439"/>
      <c r="N5" s="439"/>
      <c r="O5" s="440"/>
      <c r="P5" s="325"/>
      <c r="Q5" s="326"/>
      <c r="R5" s="326"/>
      <c r="S5" s="326"/>
      <c r="T5" s="326"/>
      <c r="U5" s="326"/>
      <c r="V5" s="326"/>
      <c r="W5" s="327"/>
      <c r="X5" s="328"/>
      <c r="Y5" s="329"/>
      <c r="Z5" s="329"/>
      <c r="AA5" s="329"/>
      <c r="AB5" s="329"/>
      <c r="AC5" s="329"/>
      <c r="AD5" s="330"/>
      <c r="AE5" s="367" t="s">
        <v>472</v>
      </c>
      <c r="AF5" s="369" t="s">
        <v>473</v>
      </c>
      <c r="AG5" s="441" t="s">
        <v>363</v>
      </c>
    </row>
    <row r="6" spans="1:259" ht="103.5" customHeight="1" thickTop="1" thickBot="1" x14ac:dyDescent="0.3">
      <c r="A6" s="422"/>
      <c r="B6" s="423"/>
      <c r="C6" s="423"/>
      <c r="D6" s="423"/>
      <c r="E6" s="423"/>
      <c r="F6" s="423"/>
      <c r="G6" s="424"/>
      <c r="H6" s="426"/>
      <c r="I6" s="425"/>
      <c r="J6" s="438"/>
      <c r="K6" s="13" t="s">
        <v>364</v>
      </c>
      <c r="L6" s="13" t="s">
        <v>365</v>
      </c>
      <c r="M6" s="13" t="s">
        <v>366</v>
      </c>
      <c r="N6" s="13" t="s">
        <v>477</v>
      </c>
      <c r="O6" s="14" t="s">
        <v>367</v>
      </c>
      <c r="P6" s="15" t="s">
        <v>368</v>
      </c>
      <c r="Q6" s="249" t="s">
        <v>464</v>
      </c>
      <c r="R6" s="16" t="s">
        <v>369</v>
      </c>
      <c r="S6" s="16"/>
      <c r="T6" s="16" t="s">
        <v>462</v>
      </c>
      <c r="U6" s="16"/>
      <c r="V6" s="17" t="s">
        <v>370</v>
      </c>
      <c r="W6" s="260" t="s">
        <v>367</v>
      </c>
      <c r="X6" s="18" t="s">
        <v>371</v>
      </c>
      <c r="Y6" s="19" t="s">
        <v>372</v>
      </c>
      <c r="Z6" s="19" t="s">
        <v>373</v>
      </c>
      <c r="AA6" s="19" t="s">
        <v>374</v>
      </c>
      <c r="AB6" s="19" t="s">
        <v>375</v>
      </c>
      <c r="AC6" s="20" t="s">
        <v>376</v>
      </c>
      <c r="AD6" s="21" t="s">
        <v>367</v>
      </c>
      <c r="AE6" s="368"/>
      <c r="AF6" s="370"/>
      <c r="AG6" s="44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  <c r="IW6" s="22"/>
      <c r="IX6" s="22"/>
      <c r="IY6" s="22"/>
    </row>
    <row r="7" spans="1:259" ht="38.25" customHeight="1" thickTop="1" thickBot="1" x14ac:dyDescent="0.3">
      <c r="A7" s="443" t="s">
        <v>377</v>
      </c>
      <c r="B7" s="444"/>
      <c r="C7" s="444"/>
      <c r="D7" s="444"/>
      <c r="E7" s="444"/>
      <c r="F7" s="444"/>
      <c r="G7" s="445"/>
      <c r="H7" s="23"/>
      <c r="I7" s="24" t="s">
        <v>378</v>
      </c>
      <c r="J7" s="25">
        <f>O7+W7+AD7+AG7</f>
        <v>111151963.98999999</v>
      </c>
      <c r="K7" s="26">
        <f>K8</f>
        <v>2928291.59</v>
      </c>
      <c r="L7" s="26">
        <f>L8</f>
        <v>0</v>
      </c>
      <c r="M7" s="26">
        <f>M8</f>
        <v>0</v>
      </c>
      <c r="N7" s="26">
        <f>N8</f>
        <v>0</v>
      </c>
      <c r="O7" s="27">
        <f>K7+N7+L7+M7</f>
        <v>2928291.59</v>
      </c>
      <c r="P7" s="28">
        <f>P9</f>
        <v>1756522.35</v>
      </c>
      <c r="Q7" s="28">
        <f>Q9</f>
        <v>2660136.9900000002</v>
      </c>
      <c r="R7" s="29">
        <f>R9</f>
        <v>46988939.009999998</v>
      </c>
      <c r="S7" s="29">
        <v>0</v>
      </c>
      <c r="T7" s="29">
        <v>0</v>
      </c>
      <c r="U7" s="30">
        <f>U9</f>
        <v>0</v>
      </c>
      <c r="V7" s="30">
        <f>V9</f>
        <v>28606169.52</v>
      </c>
      <c r="W7" s="261">
        <f>P7+R7+V7+T7+Q7</f>
        <v>80011767.86999999</v>
      </c>
      <c r="X7" s="32">
        <f t="shared" ref="X7:AC7" si="0">X13</f>
        <v>15588998.960000001</v>
      </c>
      <c r="Y7" s="29">
        <f t="shared" si="0"/>
        <v>0</v>
      </c>
      <c r="Z7" s="29">
        <f>Z13</f>
        <v>790660.92</v>
      </c>
      <c r="AA7" s="29">
        <f t="shared" si="0"/>
        <v>0</v>
      </c>
      <c r="AB7" s="29">
        <f t="shared" si="0"/>
        <v>2306367.17</v>
      </c>
      <c r="AC7" s="30">
        <f t="shared" si="0"/>
        <v>0</v>
      </c>
      <c r="AD7" s="33">
        <f>SUM(X7:AC7)</f>
        <v>18686027.050000001</v>
      </c>
      <c r="AE7" s="265">
        <f>AE14</f>
        <v>0</v>
      </c>
      <c r="AF7" s="313">
        <f>AF14</f>
        <v>9525877.4800000004</v>
      </c>
      <c r="AG7" s="31">
        <f>AE7+AF7</f>
        <v>9525877.4800000004</v>
      </c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  <c r="IS7" s="34"/>
      <c r="IT7" s="34"/>
      <c r="IU7" s="34"/>
      <c r="IV7" s="34"/>
      <c r="IW7" s="34"/>
      <c r="IX7" s="34"/>
      <c r="IY7" s="34"/>
    </row>
    <row r="8" spans="1:259" ht="39" customHeight="1" thickTop="1" thickBot="1" x14ac:dyDescent="0.3">
      <c r="A8" s="35"/>
      <c r="B8" s="428" t="s">
        <v>379</v>
      </c>
      <c r="C8" s="428"/>
      <c r="D8" s="428"/>
      <c r="E8" s="428"/>
      <c r="F8" s="36"/>
      <c r="G8" s="37"/>
      <c r="H8" s="38"/>
      <c r="I8" s="24" t="s">
        <v>378</v>
      </c>
      <c r="J8" s="25">
        <f>O8+W8+AD8+AG8</f>
        <v>2928291.59</v>
      </c>
      <c r="K8" s="39">
        <v>2928291.59</v>
      </c>
      <c r="L8" s="39">
        <v>0</v>
      </c>
      <c r="M8" s="39">
        <v>0</v>
      </c>
      <c r="N8" s="39">
        <v>0</v>
      </c>
      <c r="O8" s="40">
        <f>K8+N8+L8+M8</f>
        <v>2928291.59</v>
      </c>
      <c r="P8" s="28"/>
      <c r="Q8" s="28"/>
      <c r="R8" s="29"/>
      <c r="S8" s="29"/>
      <c r="T8" s="29"/>
      <c r="U8" s="30"/>
      <c r="V8" s="30"/>
      <c r="W8" s="262"/>
      <c r="X8" s="28"/>
      <c r="Y8" s="29"/>
      <c r="Z8" s="29"/>
      <c r="AA8" s="29"/>
      <c r="AB8" s="29"/>
      <c r="AC8" s="30"/>
      <c r="AD8" s="42"/>
      <c r="AE8" s="274"/>
      <c r="AF8" s="292"/>
      <c r="AG8" s="292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  <c r="IQ8" s="34"/>
      <c r="IR8" s="34"/>
      <c r="IS8" s="34"/>
      <c r="IT8" s="34"/>
      <c r="IU8" s="34"/>
      <c r="IV8" s="34"/>
      <c r="IW8" s="34"/>
      <c r="IX8" s="34"/>
      <c r="IY8" s="34"/>
    </row>
    <row r="9" spans="1:259" ht="27.75" customHeight="1" thickTop="1" thickBot="1" x14ac:dyDescent="0.3">
      <c r="A9" s="35"/>
      <c r="B9" s="430" t="s">
        <v>380</v>
      </c>
      <c r="C9" s="430"/>
      <c r="D9" s="430"/>
      <c r="E9" s="430"/>
      <c r="F9" s="36"/>
      <c r="G9" s="37"/>
      <c r="H9" s="38"/>
      <c r="I9" s="24" t="s">
        <v>378</v>
      </c>
      <c r="J9" s="25">
        <f>O9+W9+AD9+AG9</f>
        <v>80011767.86999999</v>
      </c>
      <c r="K9" s="26"/>
      <c r="L9" s="26"/>
      <c r="M9" s="26"/>
      <c r="N9" s="26"/>
      <c r="O9" s="43"/>
      <c r="P9" s="44">
        <v>1756522.35</v>
      </c>
      <c r="Q9" s="44">
        <v>2660136.9900000002</v>
      </c>
      <c r="R9" s="45">
        <v>46988939.009999998</v>
      </c>
      <c r="S9" s="45">
        <v>0</v>
      </c>
      <c r="T9" s="45">
        <v>0</v>
      </c>
      <c r="U9" s="108">
        <v>0</v>
      </c>
      <c r="V9" s="46">
        <v>28606169.52</v>
      </c>
      <c r="W9" s="263">
        <f>P9+R9+V9+T9+Q9</f>
        <v>80011767.86999999</v>
      </c>
      <c r="X9" s="28"/>
      <c r="Y9" s="29"/>
      <c r="Z9" s="29"/>
      <c r="AA9" s="29"/>
      <c r="AB9" s="29"/>
      <c r="AC9" s="30"/>
      <c r="AD9" s="47"/>
      <c r="AE9" s="291"/>
      <c r="AF9" s="290"/>
      <c r="AG9" s="290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  <c r="IO9" s="34"/>
      <c r="IP9" s="34"/>
      <c r="IQ9" s="34"/>
      <c r="IR9" s="34"/>
      <c r="IS9" s="34"/>
      <c r="IT9" s="34"/>
      <c r="IU9" s="34"/>
      <c r="IV9" s="34"/>
      <c r="IW9" s="34"/>
      <c r="IX9" s="34"/>
      <c r="IY9" s="34"/>
    </row>
    <row r="10" spans="1:259" ht="24" thickTop="1" x14ac:dyDescent="0.25">
      <c r="A10" s="35"/>
      <c r="B10" s="49"/>
      <c r="C10" s="431" t="s">
        <v>381</v>
      </c>
      <c r="D10" s="431"/>
      <c r="E10" s="431"/>
      <c r="F10" s="36"/>
      <c r="G10" s="37"/>
      <c r="H10" s="38"/>
      <c r="I10" s="24" t="s">
        <v>378</v>
      </c>
      <c r="J10" s="25"/>
      <c r="K10" s="26"/>
      <c r="L10" s="26"/>
      <c r="M10" s="26"/>
      <c r="N10" s="26"/>
      <c r="O10" s="48"/>
      <c r="P10" s="28"/>
      <c r="Q10" s="28"/>
      <c r="R10" s="29"/>
      <c r="S10" s="29"/>
      <c r="T10" s="29"/>
      <c r="U10" s="30"/>
      <c r="V10" s="30"/>
      <c r="W10" s="94"/>
      <c r="X10" s="28"/>
      <c r="Y10" s="29"/>
      <c r="Z10" s="29"/>
      <c r="AA10" s="29"/>
      <c r="AB10" s="29"/>
      <c r="AC10" s="30"/>
      <c r="AD10" s="47"/>
      <c r="AE10" s="291"/>
      <c r="AF10" s="290"/>
      <c r="AG10" s="290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  <c r="IT10" s="34"/>
      <c r="IU10" s="34"/>
      <c r="IV10" s="34"/>
      <c r="IW10" s="34"/>
      <c r="IX10" s="34"/>
      <c r="IY10" s="34"/>
    </row>
    <row r="11" spans="1:259" ht="41.25" customHeight="1" x14ac:dyDescent="0.25">
      <c r="A11" s="50"/>
      <c r="B11" s="430" t="s">
        <v>232</v>
      </c>
      <c r="C11" s="430"/>
      <c r="D11" s="430"/>
      <c r="E11" s="430"/>
      <c r="F11" s="36"/>
      <c r="G11" s="37"/>
      <c r="H11" s="38"/>
      <c r="I11" s="24" t="s">
        <v>378</v>
      </c>
      <c r="J11" s="25"/>
      <c r="K11" s="26"/>
      <c r="L11" s="26"/>
      <c r="M11" s="26"/>
      <c r="N11" s="26"/>
      <c r="O11" s="48"/>
      <c r="P11" s="28"/>
      <c r="Q11" s="28"/>
      <c r="R11" s="29"/>
      <c r="S11" s="29"/>
      <c r="T11" s="29"/>
      <c r="U11" s="30"/>
      <c r="V11" s="30"/>
      <c r="W11" s="99"/>
      <c r="X11" s="28"/>
      <c r="Y11" s="29"/>
      <c r="Z11" s="29"/>
      <c r="AA11" s="29"/>
      <c r="AB11" s="29"/>
      <c r="AC11" s="30"/>
      <c r="AD11" s="47"/>
      <c r="AE11" s="291"/>
      <c r="AF11" s="290"/>
      <c r="AG11" s="290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  <c r="IT11" s="34"/>
      <c r="IU11" s="34"/>
      <c r="IV11" s="34"/>
      <c r="IW11" s="34"/>
      <c r="IX11" s="34"/>
      <c r="IY11" s="34"/>
    </row>
    <row r="12" spans="1:259" ht="24" thickBot="1" x14ac:dyDescent="0.3">
      <c r="A12" s="50"/>
      <c r="B12" s="51"/>
      <c r="C12" s="431" t="s">
        <v>381</v>
      </c>
      <c r="D12" s="431"/>
      <c r="E12" s="431"/>
      <c r="F12" s="36"/>
      <c r="G12" s="37"/>
      <c r="H12" s="38"/>
      <c r="I12" s="24" t="s">
        <v>378</v>
      </c>
      <c r="J12" s="25"/>
      <c r="K12" s="26"/>
      <c r="L12" s="26"/>
      <c r="M12" s="26"/>
      <c r="N12" s="26"/>
      <c r="O12" s="48"/>
      <c r="P12" s="28"/>
      <c r="Q12" s="28"/>
      <c r="R12" s="29"/>
      <c r="S12" s="29"/>
      <c r="T12" s="29"/>
      <c r="U12" s="30"/>
      <c r="V12" s="30"/>
      <c r="W12" s="99"/>
      <c r="X12" s="28"/>
      <c r="Y12" s="29"/>
      <c r="Z12" s="29"/>
      <c r="AA12" s="29"/>
      <c r="AB12" s="29"/>
      <c r="AC12" s="30"/>
      <c r="AD12" s="52"/>
      <c r="AE12" s="291"/>
      <c r="AF12" s="290"/>
      <c r="AG12" s="290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  <c r="IT12" s="34"/>
      <c r="IU12" s="34"/>
      <c r="IV12" s="34"/>
      <c r="IW12" s="34"/>
      <c r="IX12" s="34"/>
      <c r="IY12" s="34"/>
    </row>
    <row r="13" spans="1:259" ht="28.5" customHeight="1" thickTop="1" thickBot="1" x14ac:dyDescent="0.3">
      <c r="A13" s="50"/>
      <c r="B13" s="430" t="s">
        <v>320</v>
      </c>
      <c r="C13" s="430"/>
      <c r="D13" s="430"/>
      <c r="E13" s="430"/>
      <c r="F13" s="36"/>
      <c r="G13" s="37"/>
      <c r="H13" s="38"/>
      <c r="I13" s="24" t="s">
        <v>378</v>
      </c>
      <c r="J13" s="25">
        <f>O13+W13+AD13+AG13</f>
        <v>18686027.050000001</v>
      </c>
      <c r="K13" s="26"/>
      <c r="L13" s="26"/>
      <c r="M13" s="26"/>
      <c r="N13" s="26"/>
      <c r="O13" s="48"/>
      <c r="P13" s="28"/>
      <c r="Q13" s="28"/>
      <c r="R13" s="29"/>
      <c r="S13" s="29"/>
      <c r="T13" s="29"/>
      <c r="U13" s="30"/>
      <c r="V13" s="30"/>
      <c r="W13" s="99"/>
      <c r="X13" s="53">
        <v>15588998.960000001</v>
      </c>
      <c r="Y13" s="45"/>
      <c r="Z13" s="45">
        <v>790660.92</v>
      </c>
      <c r="AA13" s="45">
        <v>0</v>
      </c>
      <c r="AB13" s="45">
        <v>2306367.17</v>
      </c>
      <c r="AC13" s="46">
        <v>0</v>
      </c>
      <c r="AD13" s="33">
        <f>X13+Z13+Y13+AB13</f>
        <v>18686027.050000001</v>
      </c>
      <c r="AE13" s="320"/>
      <c r="AF13" s="293"/>
      <c r="AG13" s="293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  <c r="IT13" s="34"/>
      <c r="IU13" s="34"/>
      <c r="IV13" s="34"/>
      <c r="IW13" s="34"/>
      <c r="IX13" s="34"/>
      <c r="IY13" s="34"/>
    </row>
    <row r="14" spans="1:259" ht="42.75" customHeight="1" thickTop="1" thickBot="1" x14ac:dyDescent="0.3">
      <c r="A14" s="50"/>
      <c r="B14" s="428" t="s">
        <v>382</v>
      </c>
      <c r="C14" s="428"/>
      <c r="D14" s="428"/>
      <c r="E14" s="428"/>
      <c r="F14" s="36"/>
      <c r="G14" s="37"/>
      <c r="H14" s="38"/>
      <c r="I14" s="24" t="s">
        <v>378</v>
      </c>
      <c r="J14" s="25">
        <f>O14+W14+AD14+AG14</f>
        <v>9525877.4800000004</v>
      </c>
      <c r="K14" s="26"/>
      <c r="L14" s="26"/>
      <c r="M14" s="26"/>
      <c r="N14" s="26"/>
      <c r="O14" s="54"/>
      <c r="P14" s="28"/>
      <c r="Q14" s="28"/>
      <c r="R14" s="29"/>
      <c r="S14" s="29"/>
      <c r="T14" s="29"/>
      <c r="U14" s="30"/>
      <c r="V14" s="30"/>
      <c r="W14" s="264"/>
      <c r="X14" s="28"/>
      <c r="Y14" s="29"/>
      <c r="Z14" s="29"/>
      <c r="AA14" s="29"/>
      <c r="AB14" s="29"/>
      <c r="AC14" s="30"/>
      <c r="AD14" s="55"/>
      <c r="AE14" s="309">
        <v>0</v>
      </c>
      <c r="AF14" s="289">
        <v>9525877.4800000004</v>
      </c>
      <c r="AG14" s="289">
        <f>AE14+AF14</f>
        <v>9525877.4800000004</v>
      </c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S14" s="34"/>
      <c r="IT14" s="34"/>
      <c r="IU14" s="34"/>
      <c r="IV14" s="34"/>
      <c r="IW14" s="34"/>
      <c r="IX14" s="34"/>
      <c r="IY14" s="34"/>
    </row>
    <row r="15" spans="1:259" ht="24.75" thickTop="1" thickBot="1" x14ac:dyDescent="0.3">
      <c r="A15" s="429" t="s">
        <v>383</v>
      </c>
      <c r="B15" s="392"/>
      <c r="C15" s="392"/>
      <c r="D15" s="392"/>
      <c r="E15" s="392"/>
      <c r="F15" s="56"/>
      <c r="G15" s="57"/>
      <c r="H15" s="58"/>
      <c r="I15" s="24" t="s">
        <v>378</v>
      </c>
      <c r="J15" s="59">
        <f>O15+W15+AD15+AG15</f>
        <v>296028603</v>
      </c>
      <c r="K15" s="60">
        <f>K20</f>
        <v>108059500</v>
      </c>
      <c r="L15" s="60">
        <f>L20</f>
        <v>22522600</v>
      </c>
      <c r="M15" s="60">
        <f>M20</f>
        <v>3567300</v>
      </c>
      <c r="N15" s="60">
        <f>N20</f>
        <v>1773400</v>
      </c>
      <c r="O15" s="334">
        <f>K15+N15+L15+M15</f>
        <v>135922800</v>
      </c>
      <c r="P15" s="62">
        <f>P22</f>
        <v>1905700</v>
      </c>
      <c r="Q15" s="62">
        <f>Q22</f>
        <v>0</v>
      </c>
      <c r="R15" s="62">
        <f t="shared" ref="R15:U15" si="1">R22</f>
        <v>0</v>
      </c>
      <c r="S15" s="62">
        <f t="shared" si="1"/>
        <v>0</v>
      </c>
      <c r="T15" s="62">
        <f t="shared" si="1"/>
        <v>133100</v>
      </c>
      <c r="U15" s="62">
        <f t="shared" si="1"/>
        <v>0</v>
      </c>
      <c r="V15" s="64">
        <f>V22</f>
        <v>0</v>
      </c>
      <c r="W15" s="69">
        <f>P15+V15+R15+S15+T15+Q15+U15</f>
        <v>2038800</v>
      </c>
      <c r="X15" s="62">
        <f>X18+X24+X27+X16</f>
        <v>83367003</v>
      </c>
      <c r="Y15" s="65">
        <f>Y24</f>
        <v>0</v>
      </c>
      <c r="Z15" s="65">
        <f>Z24</f>
        <v>2500000</v>
      </c>
      <c r="AA15" s="65">
        <f>AA24</f>
        <v>0</v>
      </c>
      <c r="AB15" s="65">
        <f>AB22</f>
        <v>10000000</v>
      </c>
      <c r="AC15" s="64">
        <f>AC24</f>
        <v>0</v>
      </c>
      <c r="AD15" s="347">
        <f>X15+Z15+Y15+AC15+AB15+AA15</f>
        <v>95867003</v>
      </c>
      <c r="AE15" s="69">
        <f>AE17</f>
        <v>27500000</v>
      </c>
      <c r="AF15" s="70">
        <f>AF17</f>
        <v>34700000</v>
      </c>
      <c r="AG15" s="357">
        <f>AE15+AF15</f>
        <v>62200000</v>
      </c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  <c r="IO15" s="66"/>
      <c r="IP15" s="66"/>
      <c r="IQ15" s="66"/>
      <c r="IR15" s="66"/>
      <c r="IS15" s="66"/>
      <c r="IT15" s="66"/>
      <c r="IU15" s="66"/>
      <c r="IV15" s="66"/>
      <c r="IW15" s="66"/>
      <c r="IX15" s="66"/>
      <c r="IY15" s="66"/>
    </row>
    <row r="16" spans="1:259" ht="24.75" thickTop="1" thickBot="1" x14ac:dyDescent="0.3">
      <c r="A16" s="67"/>
      <c r="B16" s="392" t="s">
        <v>384</v>
      </c>
      <c r="C16" s="392"/>
      <c r="D16" s="392"/>
      <c r="E16" s="392"/>
      <c r="F16" s="392"/>
      <c r="G16" s="393"/>
      <c r="H16" s="58"/>
      <c r="I16" s="24">
        <v>120</v>
      </c>
      <c r="J16" s="59">
        <f>O16+W16+AD16+AG16</f>
        <v>150000</v>
      </c>
      <c r="K16" s="60"/>
      <c r="L16" s="60"/>
      <c r="M16" s="60"/>
      <c r="N16" s="60"/>
      <c r="O16" s="61"/>
      <c r="P16" s="62"/>
      <c r="Q16" s="62"/>
      <c r="R16" s="63"/>
      <c r="S16" s="63"/>
      <c r="T16" s="63"/>
      <c r="U16" s="68"/>
      <c r="V16" s="68"/>
      <c r="W16" s="274"/>
      <c r="X16" s="62">
        <v>150000</v>
      </c>
      <c r="Y16" s="65"/>
      <c r="Z16" s="65"/>
      <c r="AA16" s="65"/>
      <c r="AB16" s="65"/>
      <c r="AC16" s="64"/>
      <c r="AD16" s="348">
        <f>X16+Z16+Y16+AC16+AB16+AA16</f>
        <v>150000</v>
      </c>
      <c r="AE16" s="265"/>
      <c r="AF16" s="70"/>
      <c r="AG16" s="70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  <c r="IO16" s="66"/>
      <c r="IP16" s="66"/>
      <c r="IQ16" s="66"/>
      <c r="IR16" s="66"/>
      <c r="IS16" s="66"/>
      <c r="IT16" s="66"/>
      <c r="IU16" s="66"/>
      <c r="IV16" s="66"/>
      <c r="IW16" s="66"/>
      <c r="IX16" s="66"/>
      <c r="IY16" s="66"/>
    </row>
    <row r="17" spans="1:259" ht="42" customHeight="1" thickTop="1" thickBot="1" x14ac:dyDescent="0.3">
      <c r="A17" s="71"/>
      <c r="B17" s="446" t="s">
        <v>382</v>
      </c>
      <c r="C17" s="446"/>
      <c r="D17" s="446"/>
      <c r="E17" s="446"/>
      <c r="F17" s="56"/>
      <c r="G17" s="57"/>
      <c r="H17" s="58"/>
      <c r="I17" s="72">
        <v>130</v>
      </c>
      <c r="J17" s="73">
        <f>AG17</f>
        <v>62200000</v>
      </c>
      <c r="K17" s="74"/>
      <c r="L17" s="74"/>
      <c r="M17" s="74"/>
      <c r="N17" s="74"/>
      <c r="O17" s="75"/>
      <c r="P17" s="76"/>
      <c r="Q17" s="76"/>
      <c r="R17" s="63"/>
      <c r="S17" s="63"/>
      <c r="T17" s="63"/>
      <c r="U17" s="68"/>
      <c r="V17" s="68"/>
      <c r="W17" s="94"/>
      <c r="X17" s="76"/>
      <c r="Y17" s="63"/>
      <c r="Z17" s="63"/>
      <c r="AA17" s="63"/>
      <c r="AB17" s="63"/>
      <c r="AC17" s="68"/>
      <c r="AD17" s="349"/>
      <c r="AE17" s="309">
        <v>27500000</v>
      </c>
      <c r="AF17" s="289">
        <v>34700000</v>
      </c>
      <c r="AG17" s="289">
        <f>AE17+AF17</f>
        <v>62200000</v>
      </c>
      <c r="AH17" s="241"/>
      <c r="AI17" s="241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  <c r="IJ17" s="66"/>
      <c r="IK17" s="66"/>
      <c r="IL17" s="66"/>
      <c r="IM17" s="66"/>
      <c r="IN17" s="66"/>
      <c r="IO17" s="66"/>
      <c r="IP17" s="66"/>
      <c r="IQ17" s="66"/>
      <c r="IR17" s="66"/>
      <c r="IS17" s="66"/>
      <c r="IT17" s="66"/>
      <c r="IU17" s="66"/>
      <c r="IV17" s="66"/>
      <c r="IW17" s="66"/>
      <c r="IX17" s="66"/>
      <c r="IY17" s="66"/>
    </row>
    <row r="18" spans="1:259" ht="46.5" customHeight="1" thickTop="1" thickBot="1" x14ac:dyDescent="0.3">
      <c r="A18" s="71"/>
      <c r="B18" s="446" t="s">
        <v>385</v>
      </c>
      <c r="C18" s="446"/>
      <c r="D18" s="446"/>
      <c r="E18" s="446"/>
      <c r="F18" s="56"/>
      <c r="G18" s="57"/>
      <c r="H18" s="58"/>
      <c r="I18" s="72" t="s">
        <v>378</v>
      </c>
      <c r="J18" s="73">
        <f>AD18</f>
        <v>83081100</v>
      </c>
      <c r="K18" s="74"/>
      <c r="L18" s="74"/>
      <c r="M18" s="74"/>
      <c r="N18" s="74"/>
      <c r="O18" s="77"/>
      <c r="P18" s="76"/>
      <c r="Q18" s="76"/>
      <c r="R18" s="63"/>
      <c r="S18" s="63"/>
      <c r="T18" s="63"/>
      <c r="U18" s="68"/>
      <c r="V18" s="68"/>
      <c r="W18" s="99"/>
      <c r="X18" s="76">
        <f>X19+X21</f>
        <v>83081100</v>
      </c>
      <c r="Y18" s="63"/>
      <c r="Z18" s="63"/>
      <c r="AA18" s="63"/>
      <c r="AB18" s="63"/>
      <c r="AC18" s="68"/>
      <c r="AD18" s="336">
        <f>X18+Z18+Y18</f>
        <v>83081100</v>
      </c>
      <c r="AE18" s="274"/>
      <c r="AF18" s="294"/>
      <c r="AG18" s="294"/>
      <c r="AH18" s="241"/>
      <c r="AI18" s="241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  <c r="IO18" s="66"/>
      <c r="IP18" s="66"/>
      <c r="IQ18" s="66"/>
      <c r="IR18" s="66"/>
      <c r="IS18" s="66"/>
      <c r="IT18" s="66"/>
      <c r="IU18" s="66"/>
      <c r="IV18" s="66"/>
      <c r="IW18" s="66"/>
      <c r="IX18" s="66"/>
      <c r="IY18" s="66"/>
    </row>
    <row r="19" spans="1:259" ht="44.25" customHeight="1" thickTop="1" thickBot="1" x14ac:dyDescent="0.3">
      <c r="A19" s="78"/>
      <c r="B19" s="79"/>
      <c r="C19" s="447" t="s">
        <v>386</v>
      </c>
      <c r="D19" s="447"/>
      <c r="E19" s="447"/>
      <c r="F19" s="447"/>
      <c r="G19" s="57"/>
      <c r="H19" s="58"/>
      <c r="I19" s="80">
        <v>130</v>
      </c>
      <c r="J19" s="81">
        <f>AD19</f>
        <v>83000000</v>
      </c>
      <c r="K19" s="74" t="s">
        <v>378</v>
      </c>
      <c r="L19" s="74"/>
      <c r="M19" s="74"/>
      <c r="N19" s="74" t="s">
        <v>378</v>
      </c>
      <c r="O19" s="82"/>
      <c r="P19" s="76" t="s">
        <v>378</v>
      </c>
      <c r="Q19" s="76"/>
      <c r="R19" s="63"/>
      <c r="S19" s="63"/>
      <c r="T19" s="63"/>
      <c r="U19" s="68"/>
      <c r="V19" s="68"/>
      <c r="W19" s="99"/>
      <c r="X19" s="44">
        <v>83000000</v>
      </c>
      <c r="Y19" s="83" t="s">
        <v>378</v>
      </c>
      <c r="Z19" s="83" t="s">
        <v>378</v>
      </c>
      <c r="AA19" s="83"/>
      <c r="AB19" s="83"/>
      <c r="AC19" s="84"/>
      <c r="AD19" s="336">
        <f>SUM(X19:Z19)</f>
        <v>83000000</v>
      </c>
      <c r="AE19" s="291"/>
      <c r="AF19" s="290"/>
      <c r="AG19" s="290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6"/>
      <c r="IP19" s="66"/>
      <c r="IQ19" s="66"/>
      <c r="IR19" s="66"/>
      <c r="IS19" s="66"/>
      <c r="IT19" s="66"/>
      <c r="IU19" s="66"/>
      <c r="IV19" s="66"/>
      <c r="IW19" s="66"/>
      <c r="IX19" s="66"/>
      <c r="IY19" s="66"/>
    </row>
    <row r="20" spans="1:259" ht="42" customHeight="1" thickTop="1" thickBot="1" x14ac:dyDescent="0.3">
      <c r="A20" s="78"/>
      <c r="B20" s="79"/>
      <c r="C20" s="447" t="s">
        <v>379</v>
      </c>
      <c r="D20" s="447"/>
      <c r="E20" s="447"/>
      <c r="F20" s="447"/>
      <c r="G20" s="57"/>
      <c r="H20" s="58"/>
      <c r="I20" s="80">
        <v>130</v>
      </c>
      <c r="J20" s="85">
        <f>O20</f>
        <v>135922800</v>
      </c>
      <c r="K20" s="86">
        <v>108059500</v>
      </c>
      <c r="L20" s="86">
        <v>22522600</v>
      </c>
      <c r="M20" s="86">
        <v>3567300</v>
      </c>
      <c r="N20" s="86">
        <v>1773400</v>
      </c>
      <c r="O20" s="87">
        <f>K20+N20+L20+M20</f>
        <v>135922800</v>
      </c>
      <c r="P20" s="76"/>
      <c r="Q20" s="93"/>
      <c r="R20" s="88"/>
      <c r="S20" s="88"/>
      <c r="T20" s="88"/>
      <c r="U20" s="89"/>
      <c r="V20" s="89"/>
      <c r="W20" s="264"/>
      <c r="X20" s="28"/>
      <c r="Y20" s="83"/>
      <c r="Z20" s="83"/>
      <c r="AA20" s="83"/>
      <c r="AB20" s="83"/>
      <c r="AC20" s="84"/>
      <c r="AD20" s="349"/>
      <c r="AE20" s="99"/>
      <c r="AF20" s="290"/>
      <c r="AG20" s="290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  <c r="IQ20" s="66"/>
      <c r="IR20" s="66"/>
      <c r="IS20" s="66"/>
      <c r="IT20" s="66"/>
      <c r="IU20" s="66"/>
      <c r="IV20" s="66"/>
      <c r="IW20" s="66"/>
      <c r="IX20" s="66"/>
      <c r="IY20" s="66"/>
    </row>
    <row r="21" spans="1:259" ht="42.75" customHeight="1" thickTop="1" thickBot="1" x14ac:dyDescent="0.3">
      <c r="A21" s="78"/>
      <c r="B21" s="79"/>
      <c r="C21" s="447" t="s">
        <v>387</v>
      </c>
      <c r="D21" s="447"/>
      <c r="E21" s="447"/>
      <c r="F21" s="447"/>
      <c r="G21" s="457"/>
      <c r="H21" s="23"/>
      <c r="I21" s="80">
        <v>140</v>
      </c>
      <c r="J21" s="81">
        <f>AD21</f>
        <v>81100</v>
      </c>
      <c r="K21" s="90" t="s">
        <v>378</v>
      </c>
      <c r="L21" s="90"/>
      <c r="M21" s="90"/>
      <c r="N21" s="91" t="s">
        <v>378</v>
      </c>
      <c r="O21" s="92"/>
      <c r="P21" s="93" t="s">
        <v>378</v>
      </c>
      <c r="Q21" s="93"/>
      <c r="R21" s="88"/>
      <c r="S21" s="88"/>
      <c r="T21" s="88"/>
      <c r="U21" s="63"/>
      <c r="V21" s="68"/>
      <c r="W21" s="266"/>
      <c r="X21" s="44">
        <v>81100</v>
      </c>
      <c r="Y21" s="83" t="s">
        <v>378</v>
      </c>
      <c r="Z21" s="83" t="s">
        <v>378</v>
      </c>
      <c r="AA21" s="83"/>
      <c r="AB21" s="83"/>
      <c r="AC21" s="84"/>
      <c r="AD21" s="350">
        <f>SUM(X21:Z21)</f>
        <v>81100</v>
      </c>
      <c r="AE21" s="94"/>
      <c r="AF21" s="295" t="s">
        <v>378</v>
      </c>
      <c r="AG21" s="295" t="s">
        <v>378</v>
      </c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  <c r="IL21" s="66"/>
      <c r="IM21" s="66"/>
      <c r="IN21" s="66"/>
      <c r="IO21" s="66"/>
      <c r="IP21" s="66"/>
      <c r="IQ21" s="66"/>
      <c r="IR21" s="66"/>
      <c r="IS21" s="66"/>
      <c r="IT21" s="66"/>
      <c r="IU21" s="66"/>
      <c r="IV21" s="66"/>
      <c r="IW21" s="66"/>
      <c r="IX21" s="66"/>
      <c r="IY21" s="66"/>
    </row>
    <row r="22" spans="1:259" ht="27.75" customHeight="1" thickTop="1" thickBot="1" x14ac:dyDescent="0.3">
      <c r="A22" s="78"/>
      <c r="B22" s="446" t="s">
        <v>388</v>
      </c>
      <c r="C22" s="446"/>
      <c r="D22" s="446"/>
      <c r="E22" s="446"/>
      <c r="F22" s="446"/>
      <c r="G22" s="448"/>
      <c r="H22" s="23"/>
      <c r="I22" s="24">
        <v>150</v>
      </c>
      <c r="J22" s="117">
        <f>O22+W22+AD22+AG22</f>
        <v>12038800</v>
      </c>
      <c r="K22" s="74"/>
      <c r="L22" s="74"/>
      <c r="M22" s="74"/>
      <c r="N22" s="74"/>
      <c r="O22" s="332"/>
      <c r="P22" s="76">
        <f>P23</f>
        <v>1905700</v>
      </c>
      <c r="Q22" s="76">
        <f>Q23</f>
        <v>0</v>
      </c>
      <c r="R22" s="76">
        <f t="shared" ref="R22:U22" si="2">R23</f>
        <v>0</v>
      </c>
      <c r="S22" s="76">
        <f t="shared" si="2"/>
        <v>0</v>
      </c>
      <c r="T22" s="76">
        <f t="shared" si="2"/>
        <v>133100</v>
      </c>
      <c r="U22" s="63">
        <f t="shared" si="2"/>
        <v>0</v>
      </c>
      <c r="V22" s="30">
        <f>V23</f>
        <v>0</v>
      </c>
      <c r="W22" s="69">
        <f>P22+V22+R22+S22+T22+Q22+U22</f>
        <v>2038800</v>
      </c>
      <c r="X22" s="28"/>
      <c r="Y22" s="83"/>
      <c r="Z22" s="83"/>
      <c r="AA22" s="83"/>
      <c r="AB22" s="83">
        <f>AB23</f>
        <v>10000000</v>
      </c>
      <c r="AC22" s="84"/>
      <c r="AD22" s="336">
        <f>AB22</f>
        <v>10000000</v>
      </c>
      <c r="AE22" s="291"/>
      <c r="AF22" s="295"/>
      <c r="AG22" s="295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  <c r="IO22" s="66"/>
      <c r="IP22" s="66"/>
      <c r="IQ22" s="66"/>
      <c r="IR22" s="66"/>
      <c r="IS22" s="66"/>
      <c r="IT22" s="66"/>
      <c r="IU22" s="66"/>
      <c r="IV22" s="66"/>
      <c r="IW22" s="66"/>
      <c r="IX22" s="66"/>
      <c r="IY22" s="66"/>
    </row>
    <row r="23" spans="1:259" ht="27.75" customHeight="1" thickBot="1" x14ac:dyDescent="0.3">
      <c r="A23" s="78"/>
      <c r="B23" s="95"/>
      <c r="C23" s="458" t="s">
        <v>380</v>
      </c>
      <c r="D23" s="458"/>
      <c r="E23" s="458"/>
      <c r="F23" s="458"/>
      <c r="G23" s="459"/>
      <c r="H23" s="96"/>
      <c r="I23" s="80"/>
      <c r="J23" s="197">
        <f>O23+W23+AD23+AG23</f>
        <v>12038800</v>
      </c>
      <c r="K23" s="26"/>
      <c r="L23" s="26"/>
      <c r="M23" s="26"/>
      <c r="N23" s="26"/>
      <c r="O23" s="333"/>
      <c r="P23" s="44">
        <v>1905700</v>
      </c>
      <c r="Q23" s="44"/>
      <c r="R23" s="45"/>
      <c r="S23" s="45"/>
      <c r="T23" s="45">
        <v>133100</v>
      </c>
      <c r="U23" s="45"/>
      <c r="V23" s="108"/>
      <c r="W23" s="267">
        <f>P23+V23+R23+T23+S23+Q23+U23</f>
        <v>2038800</v>
      </c>
      <c r="X23" s="100"/>
      <c r="Y23" s="29"/>
      <c r="Z23" s="29"/>
      <c r="AA23" s="29"/>
      <c r="AB23" s="45">
        <v>10000000</v>
      </c>
      <c r="AC23" s="30"/>
      <c r="AD23" s="349">
        <f>SUM(X23:AC23)</f>
        <v>10000000</v>
      </c>
      <c r="AE23" s="99"/>
      <c r="AF23" s="290"/>
      <c r="AG23" s="290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  <c r="IO23" s="66"/>
      <c r="IP23" s="66"/>
      <c r="IQ23" s="66"/>
      <c r="IR23" s="66"/>
      <c r="IS23" s="66"/>
      <c r="IT23" s="66"/>
      <c r="IU23" s="66"/>
      <c r="IV23" s="66"/>
      <c r="IW23" s="66"/>
      <c r="IX23" s="66"/>
      <c r="IY23" s="66"/>
    </row>
    <row r="24" spans="1:259" ht="29.25" customHeight="1" thickTop="1" thickBot="1" x14ac:dyDescent="0.3">
      <c r="A24" s="78"/>
      <c r="B24" s="446" t="s">
        <v>389</v>
      </c>
      <c r="C24" s="446"/>
      <c r="D24" s="446"/>
      <c r="E24" s="446"/>
      <c r="F24" s="446"/>
      <c r="G24" s="448"/>
      <c r="H24" s="101"/>
      <c r="I24" s="72">
        <v>150</v>
      </c>
      <c r="J24" s="102">
        <f>AD24</f>
        <v>2620000</v>
      </c>
      <c r="K24" s="26"/>
      <c r="L24" s="26"/>
      <c r="M24" s="26"/>
      <c r="N24" s="103"/>
      <c r="O24" s="99"/>
      <c r="P24" s="28"/>
      <c r="Q24" s="28"/>
      <c r="R24" s="29"/>
      <c r="S24" s="29"/>
      <c r="T24" s="29"/>
      <c r="U24" s="29"/>
      <c r="V24" s="30"/>
      <c r="W24" s="94"/>
      <c r="X24" s="100">
        <f>X26</f>
        <v>120000</v>
      </c>
      <c r="Y24" s="29">
        <f>Y25</f>
        <v>0</v>
      </c>
      <c r="Z24" s="29">
        <f>Z25</f>
        <v>2500000</v>
      </c>
      <c r="AA24" s="29">
        <f>AA25</f>
        <v>0</v>
      </c>
      <c r="AB24" s="29">
        <f>AB25</f>
        <v>0</v>
      </c>
      <c r="AC24" s="30">
        <f>AC26</f>
        <v>0</v>
      </c>
      <c r="AD24" s="336">
        <f>AD25+AD26</f>
        <v>2620000</v>
      </c>
      <c r="AE24" s="291"/>
      <c r="AF24" s="290"/>
      <c r="AG24" s="290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  <c r="IM24" s="66"/>
      <c r="IN24" s="66"/>
      <c r="IO24" s="66"/>
      <c r="IP24" s="66"/>
      <c r="IQ24" s="66"/>
      <c r="IR24" s="66"/>
      <c r="IS24" s="66"/>
      <c r="IT24" s="66"/>
      <c r="IU24" s="66"/>
      <c r="IV24" s="66"/>
      <c r="IW24" s="66"/>
      <c r="IX24" s="66"/>
      <c r="IY24" s="66"/>
    </row>
    <row r="25" spans="1:259" ht="42" customHeight="1" thickTop="1" thickBot="1" x14ac:dyDescent="0.3">
      <c r="A25" s="78"/>
      <c r="B25" s="79"/>
      <c r="C25" s="410" t="s">
        <v>390</v>
      </c>
      <c r="D25" s="410"/>
      <c r="E25" s="410"/>
      <c r="F25" s="410"/>
      <c r="G25" s="411"/>
      <c r="H25" s="96"/>
      <c r="I25" s="80">
        <v>150</v>
      </c>
      <c r="J25" s="97">
        <f>AD25</f>
        <v>2500000</v>
      </c>
      <c r="K25" s="105"/>
      <c r="L25" s="105"/>
      <c r="M25" s="105"/>
      <c r="N25" s="98"/>
      <c r="O25" s="99"/>
      <c r="P25" s="106"/>
      <c r="Q25" s="106"/>
      <c r="R25" s="106"/>
      <c r="S25" s="106"/>
      <c r="T25" s="106"/>
      <c r="U25" s="29"/>
      <c r="V25" s="30"/>
      <c r="W25" s="99"/>
      <c r="X25" s="100"/>
      <c r="Y25" s="45">
        <v>0</v>
      </c>
      <c r="Z25" s="45">
        <v>2500000</v>
      </c>
      <c r="AA25" s="45"/>
      <c r="AB25" s="29"/>
      <c r="AC25" s="30"/>
      <c r="AD25" s="350">
        <f>SUM(X25:AC25)</f>
        <v>2500000</v>
      </c>
      <c r="AE25" s="99"/>
      <c r="AF25" s="290"/>
      <c r="AG25" s="290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  <c r="IO25" s="66"/>
      <c r="IP25" s="66"/>
      <c r="IQ25" s="66"/>
      <c r="IR25" s="66"/>
      <c r="IS25" s="66"/>
      <c r="IT25" s="66"/>
      <c r="IU25" s="66"/>
      <c r="IV25" s="66"/>
      <c r="IW25" s="66"/>
      <c r="IX25" s="66"/>
      <c r="IY25" s="66"/>
    </row>
    <row r="26" spans="1:259" ht="24.75" customHeight="1" thickTop="1" thickBot="1" x14ac:dyDescent="0.3">
      <c r="A26" s="78"/>
      <c r="B26" s="446" t="s">
        <v>391</v>
      </c>
      <c r="C26" s="446"/>
      <c r="D26" s="446"/>
      <c r="E26" s="446"/>
      <c r="F26" s="446"/>
      <c r="G26" s="448"/>
      <c r="H26" s="96"/>
      <c r="I26" s="80">
        <v>180</v>
      </c>
      <c r="J26" s="97">
        <f>AD26</f>
        <v>120000</v>
      </c>
      <c r="K26" s="105"/>
      <c r="L26" s="105"/>
      <c r="M26" s="105"/>
      <c r="N26" s="98"/>
      <c r="O26" s="99"/>
      <c r="P26" s="106"/>
      <c r="Q26" s="106"/>
      <c r="R26" s="106"/>
      <c r="S26" s="106"/>
      <c r="T26" s="106"/>
      <c r="U26" s="29"/>
      <c r="V26" s="30"/>
      <c r="W26" s="99"/>
      <c r="X26" s="44">
        <v>120000</v>
      </c>
      <c r="Y26" s="29"/>
      <c r="Z26" s="29"/>
      <c r="AA26" s="29"/>
      <c r="AB26" s="29"/>
      <c r="AC26" s="108"/>
      <c r="AD26" s="336">
        <f>X26+Y26+Z26+AC26</f>
        <v>120000</v>
      </c>
      <c r="AE26" s="291"/>
      <c r="AF26" s="290"/>
      <c r="AG26" s="290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  <c r="IL26" s="66"/>
      <c r="IM26" s="66"/>
      <c r="IN26" s="66"/>
      <c r="IO26" s="66"/>
      <c r="IP26" s="66"/>
      <c r="IQ26" s="66"/>
      <c r="IR26" s="66"/>
      <c r="IS26" s="66"/>
      <c r="IT26" s="66"/>
      <c r="IU26" s="66"/>
      <c r="IV26" s="66"/>
      <c r="IW26" s="66"/>
      <c r="IX26" s="66"/>
      <c r="IY26" s="66"/>
    </row>
    <row r="27" spans="1:259" ht="24.75" thickTop="1" thickBot="1" x14ac:dyDescent="0.3">
      <c r="A27" s="78"/>
      <c r="B27" s="446" t="s">
        <v>392</v>
      </c>
      <c r="C27" s="446"/>
      <c r="D27" s="446"/>
      <c r="E27" s="446"/>
      <c r="F27" s="446"/>
      <c r="G27" s="448"/>
      <c r="H27" s="96"/>
      <c r="I27" s="24">
        <v>440</v>
      </c>
      <c r="J27" s="97">
        <f>AD27</f>
        <v>15903</v>
      </c>
      <c r="K27" s="105"/>
      <c r="L27" s="105"/>
      <c r="M27" s="105"/>
      <c r="N27" s="98"/>
      <c r="O27" s="109"/>
      <c r="P27" s="106"/>
      <c r="Q27" s="106"/>
      <c r="R27" s="106"/>
      <c r="S27" s="106"/>
      <c r="T27" s="106"/>
      <c r="U27" s="29"/>
      <c r="V27" s="30"/>
      <c r="W27" s="109"/>
      <c r="X27" s="28">
        <v>15903</v>
      </c>
      <c r="Y27" s="29"/>
      <c r="Z27" s="29"/>
      <c r="AA27" s="29"/>
      <c r="AB27" s="29"/>
      <c r="AC27" s="30"/>
      <c r="AD27" s="349">
        <f>X27+Y27+Z27+AC27</f>
        <v>15903</v>
      </c>
      <c r="AE27" s="262"/>
      <c r="AF27" s="293"/>
      <c r="AG27" s="293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  <c r="IM27" s="66"/>
      <c r="IN27" s="66"/>
      <c r="IO27" s="66"/>
      <c r="IP27" s="66"/>
      <c r="IQ27" s="66"/>
      <c r="IR27" s="66"/>
      <c r="IS27" s="66"/>
      <c r="IT27" s="66"/>
      <c r="IU27" s="66"/>
      <c r="IV27" s="66"/>
      <c r="IW27" s="66"/>
      <c r="IX27" s="66"/>
      <c r="IY27" s="66"/>
    </row>
    <row r="28" spans="1:259" ht="30.75" customHeight="1" thickTop="1" thickBot="1" x14ac:dyDescent="0.3">
      <c r="A28" s="449" t="s">
        <v>393</v>
      </c>
      <c r="B28" s="450"/>
      <c r="C28" s="450"/>
      <c r="D28" s="450"/>
      <c r="E28" s="450"/>
      <c r="F28" s="450"/>
      <c r="G28" s="451"/>
      <c r="H28" s="110"/>
      <c r="I28" s="24" t="s">
        <v>378</v>
      </c>
      <c r="J28" s="102">
        <f t="shared" ref="J28:J59" si="3">O28+W28+AD28+AG28</f>
        <v>325199202.95484</v>
      </c>
      <c r="K28" s="60">
        <f>K29+K53+K92+K94</f>
        <v>72888545.587599993</v>
      </c>
      <c r="L28" s="60">
        <f>L29+L53+L92+L94</f>
        <v>13122599.997240001</v>
      </c>
      <c r="M28" s="60">
        <f>M29+M53+M92+M94</f>
        <v>1902560</v>
      </c>
      <c r="N28" s="60">
        <f>N29+N53+N92+N94</f>
        <v>1423400</v>
      </c>
      <c r="O28" s="111">
        <f>K28+L28+M28</f>
        <v>87913705.58484</v>
      </c>
      <c r="P28" s="112">
        <f>SUM(P31,P38,P47,P59,P60,P62,P65,P68,P92,P75,P79)</f>
        <v>791885.02</v>
      </c>
      <c r="Q28" s="112">
        <f>SUM(Q31,Q38,Q47,Q59,Q60,Q62,Q65,Q68,Q92,Q75,Q79)</f>
        <v>2660136.9900000002</v>
      </c>
      <c r="R28" s="60">
        <f>R29+R53+R92+R94</f>
        <v>46968000.329999998</v>
      </c>
      <c r="S28" s="60">
        <f>S29+S53+S92+S94</f>
        <v>0</v>
      </c>
      <c r="T28" s="60">
        <f>T29+T53+T92+T94</f>
        <v>0</v>
      </c>
      <c r="U28" s="60">
        <f>U29+U53+U92+U94</f>
        <v>0</v>
      </c>
      <c r="V28" s="259">
        <f>V29+V53+V92+V94</f>
        <v>586567.5</v>
      </c>
      <c r="W28" s="265">
        <f>P28+V28+R28+T28+Q28+S28+U28</f>
        <v>51006589.840000004</v>
      </c>
      <c r="X28" s="112">
        <f>X29+X53+X92+X94+X91</f>
        <v>98956001.960000008</v>
      </c>
      <c r="Y28" s="112">
        <f>Y29+Y53+Y92+Y94</f>
        <v>0</v>
      </c>
      <c r="Z28" s="112">
        <f>Z29+Z53+Z92+Z94</f>
        <v>3290660.92</v>
      </c>
      <c r="AA28" s="112">
        <f>AA29+AA53+AA92+AA94</f>
        <v>0</v>
      </c>
      <c r="AB28" s="60">
        <f>SUM(AB31,AB38,AB47,AB59,AB60,AB62,AB65,AB68,AB92,AB75,AB79)</f>
        <v>12306367.17</v>
      </c>
      <c r="AC28" s="60">
        <v>0</v>
      </c>
      <c r="AD28" s="336">
        <f>X28+Y28+Z28+AA28+AB28+AC28</f>
        <v>114553030.05000001</v>
      </c>
      <c r="AE28" s="314">
        <f>AE29+AE53+AE92+AE94</f>
        <v>27500000</v>
      </c>
      <c r="AF28" s="296">
        <f>AF29+AF53+AF92+AF94</f>
        <v>44225877.480000004</v>
      </c>
      <c r="AG28" s="296">
        <f>AE28+AF28</f>
        <v>71725877.480000004</v>
      </c>
    </row>
    <row r="29" spans="1:259" ht="45" customHeight="1" thickTop="1" thickBot="1" x14ac:dyDescent="0.35">
      <c r="A29" s="114"/>
      <c r="B29" s="452" t="s">
        <v>394</v>
      </c>
      <c r="C29" s="452"/>
      <c r="D29" s="452"/>
      <c r="E29" s="452"/>
      <c r="F29" s="452"/>
      <c r="G29" s="453"/>
      <c r="H29" s="115">
        <v>110</v>
      </c>
      <c r="I29" s="116">
        <v>200</v>
      </c>
      <c r="J29" s="117">
        <f t="shared" si="3"/>
        <v>185342590.37483999</v>
      </c>
      <c r="K29" s="90">
        <f>K30+K38+K46</f>
        <v>63341377.507599995</v>
      </c>
      <c r="L29" s="90">
        <f>L30+L38+L46</f>
        <v>11847036.807240002</v>
      </c>
      <c r="M29" s="90">
        <f>M30+M38+M46</f>
        <v>125261.04</v>
      </c>
      <c r="N29" s="90">
        <f>N30+N38+N46</f>
        <v>1423400</v>
      </c>
      <c r="O29" s="113">
        <f>O30+O38+O46</f>
        <v>75637769.634839997</v>
      </c>
      <c r="P29" s="93" t="s">
        <v>378</v>
      </c>
      <c r="Q29" s="93"/>
      <c r="R29" s="88"/>
      <c r="S29" s="90">
        <f>S31+S38+S47</f>
        <v>0</v>
      </c>
      <c r="T29" s="90">
        <f>T31+T38+T47</f>
        <v>0</v>
      </c>
      <c r="U29" s="90">
        <f>U31+U38+U47</f>
        <v>0</v>
      </c>
      <c r="V29" s="89"/>
      <c r="W29" s="247">
        <f>T29+S29+U29</f>
        <v>0</v>
      </c>
      <c r="X29" s="118">
        <f>X30+X38+X46</f>
        <v>61065758</v>
      </c>
      <c r="Y29" s="90">
        <f>Y31+Y38+Y47</f>
        <v>0</v>
      </c>
      <c r="Z29" s="90">
        <f>Z31+Z38+Z47</f>
        <v>1333112.74</v>
      </c>
      <c r="AA29" s="90">
        <f>AA31+AA38+AA47</f>
        <v>0</v>
      </c>
      <c r="AB29" s="90">
        <f>AB31+AB38+AB47</f>
        <v>0</v>
      </c>
      <c r="AC29" s="91">
        <v>0</v>
      </c>
      <c r="AD29" s="336">
        <f>X29+Z29+Y29</f>
        <v>62398870.740000002</v>
      </c>
      <c r="AE29" s="314">
        <f>AE30+AE38+AE46</f>
        <v>17014750</v>
      </c>
      <c r="AF29" s="296">
        <f>AF30+AF38+AF46</f>
        <v>30291200</v>
      </c>
      <c r="AG29" s="296">
        <f>AE29+AF29</f>
        <v>47305950</v>
      </c>
    </row>
    <row r="30" spans="1:259" ht="24.75" thickTop="1" thickBot="1" x14ac:dyDescent="0.35">
      <c r="A30" s="114"/>
      <c r="B30" s="454" t="s">
        <v>395</v>
      </c>
      <c r="C30" s="455"/>
      <c r="D30" s="455"/>
      <c r="E30" s="455"/>
      <c r="F30" s="455"/>
      <c r="G30" s="456"/>
      <c r="H30" s="119">
        <v>111</v>
      </c>
      <c r="I30" s="120"/>
      <c r="J30" s="121">
        <f t="shared" si="3"/>
        <v>144291709.75</v>
      </c>
      <c r="K30" s="122">
        <f>K31+K37</f>
        <v>49555362.649999999</v>
      </c>
      <c r="L30" s="122">
        <f>L31+L37</f>
        <v>9181380.2700000014</v>
      </c>
      <c r="M30" s="122">
        <f>M31+M37</f>
        <v>96439.65</v>
      </c>
      <c r="N30" s="122">
        <f>N31+N37</f>
        <v>1099305.72</v>
      </c>
      <c r="O30" s="335">
        <f>K30+L30+M30</f>
        <v>58833182.57</v>
      </c>
      <c r="P30" s="123"/>
      <c r="Q30" s="123"/>
      <c r="R30" s="124"/>
      <c r="S30" s="122">
        <f>S31+S37</f>
        <v>0</v>
      </c>
      <c r="T30" s="122">
        <f>T31+T37</f>
        <v>0</v>
      </c>
      <c r="U30" s="122">
        <f>U31+U37</f>
        <v>0</v>
      </c>
      <c r="V30" s="125"/>
      <c r="W30" s="248">
        <f>W31+W37</f>
        <v>0</v>
      </c>
      <c r="X30" s="126">
        <f t="shared" ref="X30:AB30" si="4">X31+X37</f>
        <v>47953000</v>
      </c>
      <c r="Y30" s="126">
        <f t="shared" si="4"/>
        <v>0</v>
      </c>
      <c r="Z30" s="126">
        <f t="shared" si="4"/>
        <v>1021977.18</v>
      </c>
      <c r="AA30" s="126">
        <f t="shared" si="4"/>
        <v>0</v>
      </c>
      <c r="AB30" s="126">
        <f t="shared" si="4"/>
        <v>0</v>
      </c>
      <c r="AC30" s="127">
        <v>0</v>
      </c>
      <c r="AD30" s="336">
        <f>X30+Z30+Y30</f>
        <v>48974977.18</v>
      </c>
      <c r="AE30" s="314">
        <f>AE31+AE37</f>
        <v>13063050</v>
      </c>
      <c r="AF30" s="296">
        <f>AF31+AF37</f>
        <v>23420500</v>
      </c>
      <c r="AG30" s="358">
        <f>AE30+AF30</f>
        <v>36483550</v>
      </c>
    </row>
    <row r="31" spans="1:259" ht="24" thickTop="1" x14ac:dyDescent="0.3">
      <c r="A31" s="114"/>
      <c r="B31" s="128"/>
      <c r="C31" s="402" t="s">
        <v>396</v>
      </c>
      <c r="D31" s="402"/>
      <c r="E31" s="402"/>
      <c r="F31" s="402"/>
      <c r="G31" s="403"/>
      <c r="H31" s="129"/>
      <c r="I31" s="130">
        <v>211</v>
      </c>
      <c r="J31" s="131">
        <f t="shared" si="3"/>
        <v>143948205.88999999</v>
      </c>
      <c r="K31" s="104">
        <f>K32+K33+K35+K36</f>
        <v>49430923.439999998</v>
      </c>
      <c r="L31" s="104">
        <f t="shared" ref="L31:M31" si="5">L32+L33+L35+L36</f>
        <v>9167865.620000001</v>
      </c>
      <c r="M31" s="104">
        <f t="shared" si="5"/>
        <v>96439.65</v>
      </c>
      <c r="N31" s="104">
        <f>N32+N33</f>
        <v>1099305.72</v>
      </c>
      <c r="O31" s="27">
        <f>K31+L31+M31</f>
        <v>58695228.710000001</v>
      </c>
      <c r="P31" s="132" t="s">
        <v>378</v>
      </c>
      <c r="Q31" s="132"/>
      <c r="R31" s="133"/>
      <c r="S31" s="104">
        <f>S32+S33+S35+S36</f>
        <v>0</v>
      </c>
      <c r="T31" s="133">
        <f>T35</f>
        <v>0</v>
      </c>
      <c r="U31" s="133">
        <f>U35</f>
        <v>0</v>
      </c>
      <c r="V31" s="134"/>
      <c r="W31" s="94">
        <f>W32+W33+W35+W36</f>
        <v>0</v>
      </c>
      <c r="X31" s="106">
        <f>X32+X33+X35+X36</f>
        <v>47915000</v>
      </c>
      <c r="Y31" s="104">
        <f>Y32+Y33</f>
        <v>0</v>
      </c>
      <c r="Z31" s="104">
        <f>Z32+Z33+Z35+Z36</f>
        <v>1021977.18</v>
      </c>
      <c r="AA31" s="104">
        <f>AA32+AA33</f>
        <v>0</v>
      </c>
      <c r="AB31" s="104">
        <f>AB32+AB33</f>
        <v>0</v>
      </c>
      <c r="AC31" s="135">
        <v>0</v>
      </c>
      <c r="AD31" s="351">
        <f t="shared" ref="AD31:AD40" si="6">X31+Z31+Y31</f>
        <v>48936977.18</v>
      </c>
      <c r="AE31" s="94">
        <f>AE32+AE33+AE35+AE36</f>
        <v>13016000</v>
      </c>
      <c r="AF31" s="292">
        <f>AF32+AF33+AF35+AF36</f>
        <v>23300000</v>
      </c>
      <c r="AG31" s="292">
        <f t="shared" ref="AG31:AG38" si="7">AF31+AE31</f>
        <v>36316000</v>
      </c>
    </row>
    <row r="32" spans="1:259" ht="23.25" customHeight="1" x14ac:dyDescent="0.25">
      <c r="A32" s="35"/>
      <c r="B32" s="136"/>
      <c r="C32" s="137"/>
      <c r="D32" s="398" t="s">
        <v>398</v>
      </c>
      <c r="E32" s="398"/>
      <c r="F32" s="398"/>
      <c r="G32" s="399"/>
      <c r="H32" s="138"/>
      <c r="I32" s="139"/>
      <c r="J32" s="140">
        <f t="shared" si="3"/>
        <v>14981849</v>
      </c>
      <c r="K32" s="331">
        <f>5965000+13600</f>
        <v>5978600</v>
      </c>
      <c r="L32" s="45"/>
      <c r="M32" s="45"/>
      <c r="N32" s="45"/>
      <c r="O32" s="48">
        <f t="shared" ref="O32:O44" si="8">K32+N32+L32+M32</f>
        <v>5978600</v>
      </c>
      <c r="P32" s="44" t="s">
        <v>378</v>
      </c>
      <c r="Q32" s="44"/>
      <c r="R32" s="45"/>
      <c r="S32" s="45"/>
      <c r="T32" s="45"/>
      <c r="U32" s="108"/>
      <c r="V32" s="108"/>
      <c r="W32" s="243">
        <f>T32</f>
        <v>0</v>
      </c>
      <c r="X32" s="44">
        <v>5053249</v>
      </c>
      <c r="Y32" s="45"/>
      <c r="Z32" s="45"/>
      <c r="AA32" s="45"/>
      <c r="AB32" s="45"/>
      <c r="AC32" s="46"/>
      <c r="AD32" s="352">
        <f t="shared" si="6"/>
        <v>5053249</v>
      </c>
      <c r="AE32" s="310"/>
      <c r="AF32" s="297">
        <v>3950000</v>
      </c>
      <c r="AG32" s="297">
        <f t="shared" si="7"/>
        <v>3950000</v>
      </c>
    </row>
    <row r="33" spans="1:33" ht="23.25" x14ac:dyDescent="0.25">
      <c r="A33" s="35"/>
      <c r="B33" s="136"/>
      <c r="C33" s="137"/>
      <c r="D33" s="398" t="s">
        <v>451</v>
      </c>
      <c r="E33" s="398"/>
      <c r="F33" s="398"/>
      <c r="G33" s="399"/>
      <c r="H33" s="138"/>
      <c r="I33" s="139"/>
      <c r="J33" s="140">
        <f t="shared" si="3"/>
        <v>57568095.989999995</v>
      </c>
      <c r="K33" s="45">
        <v>36302323.439999998</v>
      </c>
      <c r="L33" s="45">
        <v>1048050</v>
      </c>
      <c r="M33" s="45">
        <v>96439.65</v>
      </c>
      <c r="N33" s="45">
        <f>N34+N35+N36</f>
        <v>1099305.72</v>
      </c>
      <c r="O33" s="43">
        <f t="shared" si="8"/>
        <v>38546118.809999995</v>
      </c>
      <c r="P33" s="44" t="s">
        <v>378</v>
      </c>
      <c r="Q33" s="44"/>
      <c r="R33" s="141"/>
      <c r="S33" s="45"/>
      <c r="T33" s="45"/>
      <c r="U33" s="108"/>
      <c r="V33" s="108"/>
      <c r="W33" s="243">
        <f>S33</f>
        <v>0</v>
      </c>
      <c r="X33" s="44">
        <v>12200000</v>
      </c>
      <c r="Y33" s="45">
        <f>Y34+Y35+Y36</f>
        <v>0</v>
      </c>
      <c r="Z33" s="45">
        <v>1021977.18</v>
      </c>
      <c r="AA33" s="45"/>
      <c r="AB33" s="45"/>
      <c r="AC33" s="46"/>
      <c r="AD33" s="352">
        <f t="shared" si="6"/>
        <v>13221977.18</v>
      </c>
      <c r="AE33" s="310"/>
      <c r="AF33" s="297">
        <v>5800000</v>
      </c>
      <c r="AG33" s="297">
        <f t="shared" si="7"/>
        <v>5800000</v>
      </c>
    </row>
    <row r="34" spans="1:33" ht="23.25" x14ac:dyDescent="0.25">
      <c r="A34" s="35"/>
      <c r="B34" s="136"/>
      <c r="C34" s="137"/>
      <c r="D34" s="142"/>
      <c r="E34" s="371" t="s">
        <v>452</v>
      </c>
      <c r="F34" s="371"/>
      <c r="G34" s="372"/>
      <c r="H34" s="138"/>
      <c r="I34" s="139"/>
      <c r="J34" s="140">
        <f t="shared" si="3"/>
        <v>44837300.620000005</v>
      </c>
      <c r="K34" s="143">
        <v>28215323.440000001</v>
      </c>
      <c r="L34" s="143"/>
      <c r="M34" s="143"/>
      <c r="N34" s="143"/>
      <c r="O34" s="48">
        <f t="shared" si="8"/>
        <v>28215323.440000001</v>
      </c>
      <c r="P34" s="44" t="s">
        <v>378</v>
      </c>
      <c r="Q34" s="44"/>
      <c r="R34" s="45"/>
      <c r="S34" s="246"/>
      <c r="T34" s="45"/>
      <c r="U34" s="108"/>
      <c r="V34" s="108"/>
      <c r="W34" s="243">
        <f>S34+U34</f>
        <v>0</v>
      </c>
      <c r="X34" s="144">
        <v>10700000</v>
      </c>
      <c r="Y34" s="143"/>
      <c r="Z34" s="143">
        <v>1021977.18</v>
      </c>
      <c r="AA34" s="143"/>
      <c r="AB34" s="143"/>
      <c r="AC34" s="145"/>
      <c r="AD34" s="353">
        <f t="shared" si="6"/>
        <v>11721977.18</v>
      </c>
      <c r="AE34" s="311"/>
      <c r="AF34" s="298">
        <v>4900000</v>
      </c>
      <c r="AG34" s="298">
        <f t="shared" si="7"/>
        <v>4900000</v>
      </c>
    </row>
    <row r="35" spans="1:33" ht="23.25" customHeight="1" x14ac:dyDescent="0.25">
      <c r="A35" s="35"/>
      <c r="B35" s="136"/>
      <c r="C35" s="137"/>
      <c r="D35" s="371" t="s">
        <v>454</v>
      </c>
      <c r="E35" s="371"/>
      <c r="F35" s="371"/>
      <c r="G35" s="372"/>
      <c r="H35" s="138" t="s">
        <v>453</v>
      </c>
      <c r="I35" s="139"/>
      <c r="J35" s="140">
        <f t="shared" si="3"/>
        <v>55271872.340000004</v>
      </c>
      <c r="K35" s="236">
        <v>2735000</v>
      </c>
      <c r="L35" s="236">
        <f>6851950+1267865.62</f>
        <v>8119815.6200000001</v>
      </c>
      <c r="M35" s="143"/>
      <c r="N35" s="143">
        <v>1099305.72</v>
      </c>
      <c r="O35" s="48">
        <f t="shared" si="8"/>
        <v>11954121.34</v>
      </c>
      <c r="P35" s="44" t="s">
        <v>378</v>
      </c>
      <c r="Q35" s="44"/>
      <c r="R35" s="45"/>
      <c r="S35" s="141"/>
      <c r="T35" s="45"/>
      <c r="U35" s="108"/>
      <c r="V35" s="108"/>
      <c r="W35" s="243">
        <f>T35+U35</f>
        <v>0</v>
      </c>
      <c r="X35" s="237">
        <v>25611751</v>
      </c>
      <c r="Y35" s="45"/>
      <c r="Z35" s="45"/>
      <c r="AA35" s="45"/>
      <c r="AB35" s="45"/>
      <c r="AC35" s="46"/>
      <c r="AD35" s="352">
        <f t="shared" si="6"/>
        <v>25611751</v>
      </c>
      <c r="AE35" s="310">
        <v>11816000</v>
      </c>
      <c r="AF35" s="297">
        <v>5890000</v>
      </c>
      <c r="AG35" s="297">
        <f t="shared" si="7"/>
        <v>17706000</v>
      </c>
    </row>
    <row r="36" spans="1:33" ht="23.25" x14ac:dyDescent="0.25">
      <c r="A36" s="35"/>
      <c r="B36" s="136"/>
      <c r="C36" s="137"/>
      <c r="D36" s="371" t="s">
        <v>397</v>
      </c>
      <c r="E36" s="371"/>
      <c r="F36" s="371"/>
      <c r="G36" s="372"/>
      <c r="H36" s="138"/>
      <c r="I36" s="139"/>
      <c r="J36" s="140">
        <f t="shared" si="3"/>
        <v>18325000</v>
      </c>
      <c r="K36" s="236">
        <v>4415000</v>
      </c>
      <c r="L36" s="143"/>
      <c r="M36" s="143"/>
      <c r="N36" s="143"/>
      <c r="O36" s="48">
        <f t="shared" si="8"/>
        <v>4415000</v>
      </c>
      <c r="P36" s="44" t="s">
        <v>378</v>
      </c>
      <c r="Q36" s="44"/>
      <c r="R36" s="45"/>
      <c r="S36" s="45"/>
      <c r="T36" s="45"/>
      <c r="U36" s="108"/>
      <c r="V36" s="108"/>
      <c r="W36" s="243">
        <f>SUM(P36:P36)</f>
        <v>0</v>
      </c>
      <c r="X36" s="237">
        <v>5050000</v>
      </c>
      <c r="Y36" s="45"/>
      <c r="Z36" s="45"/>
      <c r="AA36" s="45"/>
      <c r="AB36" s="45"/>
      <c r="AC36" s="46"/>
      <c r="AD36" s="352">
        <f t="shared" si="6"/>
        <v>5050000</v>
      </c>
      <c r="AE36" s="310">
        <v>1200000</v>
      </c>
      <c r="AF36" s="297">
        <v>7660000</v>
      </c>
      <c r="AG36" s="297">
        <f t="shared" si="7"/>
        <v>8860000</v>
      </c>
    </row>
    <row r="37" spans="1:33" ht="41.25" customHeight="1" thickBot="1" x14ac:dyDescent="0.3">
      <c r="A37" s="35"/>
      <c r="B37" s="146"/>
      <c r="C37" s="412" t="s">
        <v>399</v>
      </c>
      <c r="D37" s="412"/>
      <c r="E37" s="412"/>
      <c r="F37" s="412"/>
      <c r="G37" s="413"/>
      <c r="H37" s="147"/>
      <c r="I37" s="116">
        <v>266</v>
      </c>
      <c r="J37" s="140">
        <f t="shared" si="3"/>
        <v>343503.86</v>
      </c>
      <c r="K37" s="148">
        <v>124439.21</v>
      </c>
      <c r="L37" s="148">
        <v>13514.65</v>
      </c>
      <c r="M37" s="148"/>
      <c r="N37" s="148"/>
      <c r="O37" s="149">
        <f t="shared" si="8"/>
        <v>137953.86000000002</v>
      </c>
      <c r="P37" s="150"/>
      <c r="Q37" s="150"/>
      <c r="R37" s="150"/>
      <c r="S37" s="150"/>
      <c r="T37" s="150"/>
      <c r="U37" s="29"/>
      <c r="V37" s="29"/>
      <c r="W37" s="339">
        <v>0</v>
      </c>
      <c r="X37" s="150">
        <v>38000</v>
      </c>
      <c r="Y37" s="152"/>
      <c r="Z37" s="152"/>
      <c r="AA37" s="152"/>
      <c r="AB37" s="152"/>
      <c r="AC37" s="153"/>
      <c r="AD37" s="354">
        <f t="shared" si="6"/>
        <v>38000</v>
      </c>
      <c r="AE37" s="264">
        <v>47050</v>
      </c>
      <c r="AF37" s="293">
        <v>120500</v>
      </c>
      <c r="AG37" s="293">
        <f t="shared" si="7"/>
        <v>167550</v>
      </c>
    </row>
    <row r="38" spans="1:33" ht="40.5" customHeight="1" thickTop="1" thickBot="1" x14ac:dyDescent="0.35">
      <c r="A38" s="114"/>
      <c r="B38" s="404" t="s">
        <v>400</v>
      </c>
      <c r="C38" s="405"/>
      <c r="D38" s="405"/>
      <c r="E38" s="405"/>
      <c r="F38" s="405"/>
      <c r="G38" s="406"/>
      <c r="H38" s="154" t="s">
        <v>120</v>
      </c>
      <c r="I38" s="155"/>
      <c r="J38" s="121">
        <f>O38+W38+AD38+AG38</f>
        <v>276557</v>
      </c>
      <c r="K38" s="156">
        <f>K39+K41+K44</f>
        <v>27077</v>
      </c>
      <c r="L38" s="156">
        <f>L39+L41+L44</f>
        <v>0</v>
      </c>
      <c r="M38" s="156">
        <f>M39+M41+M44</f>
        <v>0</v>
      </c>
      <c r="N38" s="156">
        <f>N39+N41+N44</f>
        <v>0</v>
      </c>
      <c r="O38" s="336">
        <f t="shared" si="8"/>
        <v>27077</v>
      </c>
      <c r="P38" s="251" t="s">
        <v>378</v>
      </c>
      <c r="Q38" s="157"/>
      <c r="R38" s="158"/>
      <c r="S38" s="158"/>
      <c r="T38" s="158"/>
      <c r="U38" s="340"/>
      <c r="V38" s="340"/>
      <c r="W38" s="268">
        <f>SUM(P38:P38)</f>
        <v>0</v>
      </c>
      <c r="X38" s="157">
        <f>X39+X41+X44</f>
        <v>248080</v>
      </c>
      <c r="Y38" s="157">
        <f>Y39+Y41+Y44</f>
        <v>0</v>
      </c>
      <c r="Z38" s="157">
        <f>Z39+Z41+Z44</f>
        <v>0</v>
      </c>
      <c r="AA38" s="157">
        <f>AA39+AA41+AA44</f>
        <v>0</v>
      </c>
      <c r="AB38" s="157">
        <f>AB39+AB41+AB44</f>
        <v>0</v>
      </c>
      <c r="AC38" s="159"/>
      <c r="AD38" s="336">
        <f t="shared" si="6"/>
        <v>248080</v>
      </c>
      <c r="AE38" s="267">
        <f>AE39+AE41+AE44</f>
        <v>700</v>
      </c>
      <c r="AF38" s="299">
        <f>AF39+AF41+AF44</f>
        <v>700</v>
      </c>
      <c r="AG38" s="359">
        <f t="shared" si="7"/>
        <v>1400</v>
      </c>
    </row>
    <row r="39" spans="1:33" s="165" customFormat="1" ht="40.5" customHeight="1" x14ac:dyDescent="0.3">
      <c r="A39" s="160"/>
      <c r="B39" s="161"/>
      <c r="C39" s="414" t="s">
        <v>401</v>
      </c>
      <c r="D39" s="414"/>
      <c r="E39" s="414"/>
      <c r="F39" s="414"/>
      <c r="G39" s="415"/>
      <c r="H39" s="162"/>
      <c r="I39" s="163">
        <v>212</v>
      </c>
      <c r="J39" s="164">
        <f t="shared" si="3"/>
        <v>94080</v>
      </c>
      <c r="K39" s="105">
        <f>K40</f>
        <v>0</v>
      </c>
      <c r="L39" s="105"/>
      <c r="M39" s="105"/>
      <c r="N39" s="105"/>
      <c r="O39" s="43">
        <f t="shared" si="8"/>
        <v>0</v>
      </c>
      <c r="P39" s="106" t="s">
        <v>378</v>
      </c>
      <c r="Q39" s="106"/>
      <c r="R39" s="104"/>
      <c r="S39" s="104"/>
      <c r="T39" s="104"/>
      <c r="U39" s="104"/>
      <c r="V39" s="107"/>
      <c r="W39" s="269">
        <f>SUM(P39:P39)</f>
        <v>0</v>
      </c>
      <c r="X39" s="106">
        <f>X40</f>
        <v>94080</v>
      </c>
      <c r="Y39" s="106">
        <f>Y40</f>
        <v>0</v>
      </c>
      <c r="Z39" s="106">
        <f>Z40</f>
        <v>0</v>
      </c>
      <c r="AA39" s="106">
        <f>AA40</f>
        <v>0</v>
      </c>
      <c r="AB39" s="106">
        <f>AB40</f>
        <v>0</v>
      </c>
      <c r="AC39" s="135"/>
      <c r="AD39" s="351">
        <f t="shared" si="6"/>
        <v>94080</v>
      </c>
      <c r="AE39" s="94"/>
      <c r="AF39" s="292"/>
      <c r="AG39" s="292"/>
    </row>
    <row r="40" spans="1:33" ht="22.5" customHeight="1" x14ac:dyDescent="0.3">
      <c r="A40" s="114"/>
      <c r="B40" s="166"/>
      <c r="C40" s="167"/>
      <c r="D40" s="389" t="s">
        <v>402</v>
      </c>
      <c r="E40" s="389"/>
      <c r="F40" s="389"/>
      <c r="G40" s="390"/>
      <c r="H40" s="168"/>
      <c r="I40" s="169"/>
      <c r="J40" s="170">
        <f t="shared" si="3"/>
        <v>94080</v>
      </c>
      <c r="K40" s="39"/>
      <c r="L40" s="39"/>
      <c r="M40" s="39"/>
      <c r="N40" s="39"/>
      <c r="O40" s="48">
        <f t="shared" si="8"/>
        <v>0</v>
      </c>
      <c r="P40" s="44"/>
      <c r="Q40" s="44"/>
      <c r="R40" s="44"/>
      <c r="S40" s="44"/>
      <c r="T40" s="45"/>
      <c r="U40" s="45"/>
      <c r="V40" s="171"/>
      <c r="W40" s="243"/>
      <c r="X40" s="44">
        <v>94080</v>
      </c>
      <c r="Y40" s="45"/>
      <c r="Z40" s="45"/>
      <c r="AA40" s="45"/>
      <c r="AB40" s="45"/>
      <c r="AC40" s="46"/>
      <c r="AD40" s="352">
        <f t="shared" si="6"/>
        <v>94080</v>
      </c>
      <c r="AE40" s="310"/>
      <c r="AF40" s="297"/>
      <c r="AG40" s="297"/>
    </row>
    <row r="41" spans="1:33" ht="23.25" x14ac:dyDescent="0.3">
      <c r="A41" s="114"/>
      <c r="B41" s="166"/>
      <c r="C41" s="396" t="s">
        <v>403</v>
      </c>
      <c r="D41" s="396"/>
      <c r="E41" s="396"/>
      <c r="F41" s="396"/>
      <c r="G41" s="397"/>
      <c r="H41" s="168"/>
      <c r="I41" s="172">
        <v>226</v>
      </c>
      <c r="J41" s="164">
        <f t="shared" si="3"/>
        <v>180859</v>
      </c>
      <c r="K41" s="74">
        <f>K42+K43</f>
        <v>26859</v>
      </c>
      <c r="L41" s="74">
        <f>L42+L43</f>
        <v>0</v>
      </c>
      <c r="M41" s="74">
        <f>M42+M43</f>
        <v>0</v>
      </c>
      <c r="N41" s="74">
        <f>N42+N43</f>
        <v>0</v>
      </c>
      <c r="O41" s="48">
        <f t="shared" si="8"/>
        <v>26859</v>
      </c>
      <c r="P41" s="76" t="s">
        <v>378</v>
      </c>
      <c r="Q41" s="76"/>
      <c r="R41" s="76"/>
      <c r="S41" s="76"/>
      <c r="T41" s="63"/>
      <c r="U41" s="63"/>
      <c r="V41" s="173"/>
      <c r="W41" s="99">
        <v>0</v>
      </c>
      <c r="X41" s="174">
        <f>X42+X43</f>
        <v>154000</v>
      </c>
      <c r="Y41" s="174">
        <f>Y42+Y43</f>
        <v>0</v>
      </c>
      <c r="Z41" s="174">
        <f>Z42+Z43</f>
        <v>0</v>
      </c>
      <c r="AA41" s="174">
        <f>AA42+AA43</f>
        <v>0</v>
      </c>
      <c r="AB41" s="74">
        <f>SUM(AB47:AB52)</f>
        <v>0</v>
      </c>
      <c r="AC41" s="175"/>
      <c r="AD41" s="352">
        <f>X41+Z41+Y41</f>
        <v>154000</v>
      </c>
      <c r="AE41" s="99"/>
      <c r="AF41" s="300"/>
      <c r="AG41" s="300"/>
    </row>
    <row r="42" spans="1:33" ht="24.75" customHeight="1" x14ac:dyDescent="0.3">
      <c r="A42" s="114"/>
      <c r="B42" s="166"/>
      <c r="C42" s="166"/>
      <c r="D42" s="389" t="s">
        <v>404</v>
      </c>
      <c r="E42" s="389"/>
      <c r="F42" s="389"/>
      <c r="G42" s="390"/>
      <c r="H42" s="110"/>
      <c r="I42" s="139"/>
      <c r="J42" s="170">
        <f t="shared" si="3"/>
        <v>174000</v>
      </c>
      <c r="K42" s="39">
        <v>20000</v>
      </c>
      <c r="L42" s="39"/>
      <c r="M42" s="39"/>
      <c r="N42" s="39"/>
      <c r="O42" s="48">
        <f t="shared" si="8"/>
        <v>20000</v>
      </c>
      <c r="P42" s="44"/>
      <c r="Q42" s="44"/>
      <c r="R42" s="45"/>
      <c r="S42" s="45"/>
      <c r="T42" s="45"/>
      <c r="U42" s="45"/>
      <c r="V42" s="171"/>
      <c r="W42" s="243">
        <f>SUM(P42:P42)</f>
        <v>0</v>
      </c>
      <c r="X42" s="44">
        <v>154000</v>
      </c>
      <c r="Y42" s="45"/>
      <c r="Z42" s="45"/>
      <c r="AA42" s="45"/>
      <c r="AB42" s="45"/>
      <c r="AC42" s="46"/>
      <c r="AD42" s="352">
        <f>X42+Z42+Y42</f>
        <v>154000</v>
      </c>
      <c r="AE42" s="310"/>
      <c r="AF42" s="297"/>
      <c r="AG42" s="297"/>
    </row>
    <row r="43" spans="1:33" ht="37.5" customHeight="1" x14ac:dyDescent="0.3">
      <c r="A43" s="114"/>
      <c r="B43" s="166"/>
      <c r="C43" s="166"/>
      <c r="D43" s="389" t="s">
        <v>405</v>
      </c>
      <c r="E43" s="389"/>
      <c r="F43" s="389"/>
      <c r="G43" s="390"/>
      <c r="H43" s="110"/>
      <c r="I43" s="139"/>
      <c r="J43" s="170">
        <f t="shared" si="3"/>
        <v>6859</v>
      </c>
      <c r="K43" s="39">
        <v>6859</v>
      </c>
      <c r="L43" s="39"/>
      <c r="M43" s="39"/>
      <c r="N43" s="39"/>
      <c r="O43" s="48">
        <f t="shared" si="8"/>
        <v>6859</v>
      </c>
      <c r="P43" s="44"/>
      <c r="Q43" s="44"/>
      <c r="R43" s="45"/>
      <c r="S43" s="45"/>
      <c r="T43" s="45"/>
      <c r="U43" s="45"/>
      <c r="V43" s="171"/>
      <c r="W43" s="243">
        <f>SUM(P43:P43)</f>
        <v>0</v>
      </c>
      <c r="X43" s="44"/>
      <c r="Y43" s="45"/>
      <c r="Z43" s="45"/>
      <c r="AA43" s="45"/>
      <c r="AB43" s="45"/>
      <c r="AC43" s="46"/>
      <c r="AD43" s="352">
        <f>X43+Z43+Y43</f>
        <v>0</v>
      </c>
      <c r="AE43" s="310"/>
      <c r="AF43" s="297"/>
      <c r="AG43" s="297"/>
    </row>
    <row r="44" spans="1:33" ht="23.25" customHeight="1" x14ac:dyDescent="0.3">
      <c r="A44" s="114"/>
      <c r="B44" s="166"/>
      <c r="C44" s="392" t="s">
        <v>406</v>
      </c>
      <c r="D44" s="392"/>
      <c r="E44" s="392"/>
      <c r="F44" s="392"/>
      <c r="G44" s="393"/>
      <c r="H44" s="110"/>
      <c r="I44" s="172">
        <v>260</v>
      </c>
      <c r="J44" s="164">
        <f t="shared" si="3"/>
        <v>1618</v>
      </c>
      <c r="K44" s="26">
        <f>K45</f>
        <v>218</v>
      </c>
      <c r="L44" s="26">
        <v>0</v>
      </c>
      <c r="M44" s="26">
        <v>0</v>
      </c>
      <c r="N44" s="26"/>
      <c r="O44" s="48">
        <f t="shared" si="8"/>
        <v>218</v>
      </c>
      <c r="P44" s="28"/>
      <c r="Q44" s="28"/>
      <c r="R44" s="28"/>
      <c r="S44" s="28"/>
      <c r="T44" s="29"/>
      <c r="U44" s="29"/>
      <c r="V44" s="176"/>
      <c r="W44" s="99">
        <v>0</v>
      </c>
      <c r="X44" s="28">
        <f>X45</f>
        <v>0</v>
      </c>
      <c r="Y44" s="28">
        <f>Y45</f>
        <v>0</v>
      </c>
      <c r="Z44" s="28">
        <f>Z45</f>
        <v>0</v>
      </c>
      <c r="AA44" s="28">
        <f>AA45</f>
        <v>0</v>
      </c>
      <c r="AB44" s="28">
        <f>AB45</f>
        <v>0</v>
      </c>
      <c r="AC44" s="30"/>
      <c r="AD44" s="352">
        <f>X44+Z44+Y44</f>
        <v>0</v>
      </c>
      <c r="AE44" s="99">
        <f>AE45</f>
        <v>700</v>
      </c>
      <c r="AF44" s="290">
        <f>AF45</f>
        <v>700</v>
      </c>
      <c r="AG44" s="290">
        <f t="shared" ref="AG44:AG52" si="9">AF44+AE44</f>
        <v>1400</v>
      </c>
    </row>
    <row r="45" spans="1:33" ht="41.25" customHeight="1" thickBot="1" x14ac:dyDescent="0.35">
      <c r="A45" s="114"/>
      <c r="B45" s="177"/>
      <c r="C45" s="177"/>
      <c r="D45" s="373" t="s">
        <v>468</v>
      </c>
      <c r="E45" s="373"/>
      <c r="F45" s="373"/>
      <c r="G45" s="374"/>
      <c r="H45" s="178"/>
      <c r="I45" s="179">
        <v>266</v>
      </c>
      <c r="J45" s="170">
        <f t="shared" si="3"/>
        <v>1618</v>
      </c>
      <c r="K45" s="86">
        <v>218</v>
      </c>
      <c r="L45" s="86"/>
      <c r="M45" s="86"/>
      <c r="N45" s="86"/>
      <c r="O45" s="54">
        <f>K45+N45+L45+M45</f>
        <v>218</v>
      </c>
      <c r="P45" s="180"/>
      <c r="Q45" s="180"/>
      <c r="R45" s="180"/>
      <c r="S45" s="180"/>
      <c r="T45" s="182"/>
      <c r="U45" s="182"/>
      <c r="V45" s="181"/>
      <c r="W45" s="264">
        <v>0</v>
      </c>
      <c r="X45" s="180"/>
      <c r="Y45" s="182"/>
      <c r="Z45" s="182"/>
      <c r="AA45" s="182"/>
      <c r="AB45" s="182"/>
      <c r="AC45" s="183"/>
      <c r="AD45" s="354">
        <f>X45+Y45+Z45+AC45</f>
        <v>0</v>
      </c>
      <c r="AE45" s="312">
        <v>700</v>
      </c>
      <c r="AF45" s="301">
        <v>700</v>
      </c>
      <c r="AG45" s="301">
        <f t="shared" si="9"/>
        <v>1400</v>
      </c>
    </row>
    <row r="46" spans="1:33" ht="87.75" customHeight="1" thickTop="1" thickBot="1" x14ac:dyDescent="0.35">
      <c r="A46" s="114"/>
      <c r="B46" s="407" t="s">
        <v>407</v>
      </c>
      <c r="C46" s="408"/>
      <c r="D46" s="408"/>
      <c r="E46" s="408"/>
      <c r="F46" s="408"/>
      <c r="G46" s="409"/>
      <c r="H46" s="154" t="s">
        <v>123</v>
      </c>
      <c r="I46" s="184"/>
      <c r="J46" s="121">
        <f t="shared" si="3"/>
        <v>40774323.624839999</v>
      </c>
      <c r="K46" s="156">
        <f>K47</f>
        <v>13758937.8576</v>
      </c>
      <c r="L46" s="156">
        <f>L47</f>
        <v>2665656.53724</v>
      </c>
      <c r="M46" s="156">
        <f>M47</f>
        <v>28821.39</v>
      </c>
      <c r="N46" s="156">
        <f>N47</f>
        <v>324094.28000000003</v>
      </c>
      <c r="O46" s="336">
        <f>K46+L46+M46+N46</f>
        <v>16777510.06484</v>
      </c>
      <c r="P46" s="251"/>
      <c r="Q46" s="157"/>
      <c r="R46" s="157"/>
      <c r="S46" s="157">
        <f>S47</f>
        <v>0</v>
      </c>
      <c r="T46" s="158">
        <f>T47</f>
        <v>0</v>
      </c>
      <c r="U46" s="158">
        <f>U47</f>
        <v>0</v>
      </c>
      <c r="V46" s="185"/>
      <c r="W46" s="263">
        <f>S46+T46+U46</f>
        <v>0</v>
      </c>
      <c r="X46" s="157">
        <f>X47</f>
        <v>12864678</v>
      </c>
      <c r="Y46" s="157">
        <f>Y47</f>
        <v>0</v>
      </c>
      <c r="Z46" s="157">
        <f>Z47</f>
        <v>311135.56</v>
      </c>
      <c r="AA46" s="157">
        <f>AA47</f>
        <v>0</v>
      </c>
      <c r="AB46" s="157">
        <f>AB47</f>
        <v>0</v>
      </c>
      <c r="AC46" s="159"/>
      <c r="AD46" s="336">
        <f>X46+Y46+Z46+AA46+AB46+AC46</f>
        <v>13175813.560000001</v>
      </c>
      <c r="AE46" s="263">
        <f>AE47</f>
        <v>3951000</v>
      </c>
      <c r="AF46" s="299">
        <f>AF47</f>
        <v>6870000</v>
      </c>
      <c r="AG46" s="359">
        <f t="shared" si="9"/>
        <v>10821000</v>
      </c>
    </row>
    <row r="47" spans="1:33" ht="23.25" customHeight="1" x14ac:dyDescent="0.3">
      <c r="A47" s="114"/>
      <c r="B47" s="128"/>
      <c r="C47" s="402" t="s">
        <v>408</v>
      </c>
      <c r="D47" s="402"/>
      <c r="E47" s="402"/>
      <c r="F47" s="402"/>
      <c r="G47" s="403"/>
      <c r="H47" s="186"/>
      <c r="I47" s="130">
        <v>213</v>
      </c>
      <c r="J47" s="131">
        <f t="shared" si="3"/>
        <v>40774323.624839999</v>
      </c>
      <c r="K47" s="105">
        <f>K48+K49+K51+K52</f>
        <v>13758937.8576</v>
      </c>
      <c r="L47" s="105">
        <f t="shared" ref="L47:N47" si="10">L48+L49+L51+L52</f>
        <v>2665656.53724</v>
      </c>
      <c r="M47" s="105">
        <f t="shared" si="10"/>
        <v>28821.39</v>
      </c>
      <c r="N47" s="105">
        <f t="shared" si="10"/>
        <v>324094.28000000003</v>
      </c>
      <c r="O47" s="43">
        <f t="shared" ref="O47:O52" si="11">K47+N47+L47+M47</f>
        <v>16777510.06484</v>
      </c>
      <c r="P47" s="132" t="s">
        <v>378</v>
      </c>
      <c r="Q47" s="132"/>
      <c r="R47" s="133"/>
      <c r="S47" s="133">
        <f>S48+S49</f>
        <v>0</v>
      </c>
      <c r="T47" s="133">
        <f>T51</f>
        <v>0</v>
      </c>
      <c r="U47" s="133">
        <f>U51</f>
        <v>0</v>
      </c>
      <c r="V47" s="250"/>
      <c r="W47" s="269">
        <f>S47+T47+U47</f>
        <v>0</v>
      </c>
      <c r="X47" s="106">
        <f>X48+X49+X51+X52</f>
        <v>12864678</v>
      </c>
      <c r="Y47" s="104">
        <f>Y48+Y49</f>
        <v>0</v>
      </c>
      <c r="Z47" s="104">
        <f>Z48+Z49+Z51+Z52</f>
        <v>311135.56</v>
      </c>
      <c r="AA47" s="104">
        <f>AA48+AA49</f>
        <v>0</v>
      </c>
      <c r="AB47" s="104">
        <f>AB48+AB49</f>
        <v>0</v>
      </c>
      <c r="AC47" s="135"/>
      <c r="AD47" s="351">
        <f t="shared" ref="AD47:AD52" si="12">X47+Z47+Y47</f>
        <v>13175813.560000001</v>
      </c>
      <c r="AE47" s="94">
        <f>AE48+AE49+AE51+AE52</f>
        <v>3951000</v>
      </c>
      <c r="AF47" s="292">
        <f>AF48+AF49+AF51+AF52</f>
        <v>6870000</v>
      </c>
      <c r="AG47" s="292">
        <f t="shared" si="9"/>
        <v>10821000</v>
      </c>
    </row>
    <row r="48" spans="1:33" ht="23.25" customHeight="1" x14ac:dyDescent="0.25">
      <c r="A48" s="35"/>
      <c r="B48" s="136"/>
      <c r="C48" s="137"/>
      <c r="D48" s="398" t="s">
        <v>398</v>
      </c>
      <c r="E48" s="398"/>
      <c r="F48" s="398"/>
      <c r="G48" s="399"/>
      <c r="H48" s="138"/>
      <c r="I48" s="139"/>
      <c r="J48" s="97">
        <f t="shared" si="3"/>
        <v>4627996</v>
      </c>
      <c r="K48" s="39">
        <f>1729850+189646</f>
        <v>1919496</v>
      </c>
      <c r="L48" s="39"/>
      <c r="M48" s="39"/>
      <c r="N48" s="39"/>
      <c r="O48" s="48">
        <f t="shared" si="11"/>
        <v>1919496</v>
      </c>
      <c r="P48" s="44" t="s">
        <v>378</v>
      </c>
      <c r="Q48" s="44"/>
      <c r="R48" s="45"/>
      <c r="S48" s="45"/>
      <c r="T48" s="45"/>
      <c r="U48" s="45"/>
      <c r="V48" s="171"/>
      <c r="W48" s="243">
        <f>T48</f>
        <v>0</v>
      </c>
      <c r="X48" s="44">
        <v>1563000</v>
      </c>
      <c r="Y48" s="45"/>
      <c r="Z48" s="45"/>
      <c r="AA48" s="45"/>
      <c r="AB48" s="45"/>
      <c r="AC48" s="46"/>
      <c r="AD48" s="352">
        <f t="shared" si="12"/>
        <v>1563000</v>
      </c>
      <c r="AE48" s="310"/>
      <c r="AF48" s="297">
        <f>AF32*29%</f>
        <v>1145500</v>
      </c>
      <c r="AG48" s="297">
        <f t="shared" si="9"/>
        <v>1145500</v>
      </c>
    </row>
    <row r="49" spans="1:33" ht="23.25" customHeight="1" x14ac:dyDescent="0.25">
      <c r="A49" s="35"/>
      <c r="B49" s="136"/>
      <c r="C49" s="137"/>
      <c r="D49" s="398" t="s">
        <v>451</v>
      </c>
      <c r="E49" s="398"/>
      <c r="F49" s="398"/>
      <c r="G49" s="399"/>
      <c r="H49" s="138"/>
      <c r="I49" s="139"/>
      <c r="J49" s="97">
        <f t="shared" si="3"/>
        <v>15354587.907600001</v>
      </c>
      <c r="K49" s="39">
        <f>K33*29%+53600-243246-572085.94</f>
        <v>9765941.8575999998</v>
      </c>
      <c r="L49" s="39">
        <f>L33*30.2%</f>
        <v>316511.09999999998</v>
      </c>
      <c r="M49" s="39">
        <v>28821.39</v>
      </c>
      <c r="N49" s="39"/>
      <c r="O49" s="48">
        <f t="shared" si="11"/>
        <v>10111274.3476</v>
      </c>
      <c r="P49" s="44" t="s">
        <v>378</v>
      </c>
      <c r="Q49" s="44"/>
      <c r="R49" s="45"/>
      <c r="S49" s="45"/>
      <c r="T49" s="45"/>
      <c r="U49" s="45"/>
      <c r="V49" s="171"/>
      <c r="W49" s="243">
        <f>S49</f>
        <v>0</v>
      </c>
      <c r="X49" s="44">
        <f>3206000+44178</f>
        <v>3250178</v>
      </c>
      <c r="Y49" s="45"/>
      <c r="Z49" s="45">
        <v>311135.56</v>
      </c>
      <c r="AA49" s="45"/>
      <c r="AB49" s="45"/>
      <c r="AC49" s="46"/>
      <c r="AD49" s="352">
        <f t="shared" si="12"/>
        <v>3561313.56</v>
      </c>
      <c r="AE49" s="310"/>
      <c r="AF49" s="297">
        <f>AF33*29%</f>
        <v>1682000</v>
      </c>
      <c r="AG49" s="297">
        <f t="shared" si="9"/>
        <v>1682000</v>
      </c>
    </row>
    <row r="50" spans="1:33" ht="23.25" customHeight="1" x14ac:dyDescent="0.25">
      <c r="A50" s="35"/>
      <c r="B50" s="136"/>
      <c r="C50" s="137"/>
      <c r="D50" s="142"/>
      <c r="E50" s="371" t="s">
        <v>452</v>
      </c>
      <c r="F50" s="371"/>
      <c r="G50" s="372"/>
      <c r="H50" s="138"/>
      <c r="I50" s="139"/>
      <c r="J50" s="97">
        <f t="shared" si="3"/>
        <v>12775579.3576</v>
      </c>
      <c r="K50" s="187">
        <f>K34*29%</f>
        <v>8182443.7976000002</v>
      </c>
      <c r="L50" s="187"/>
      <c r="M50" s="187"/>
      <c r="N50" s="187"/>
      <c r="O50" s="48">
        <f t="shared" si="11"/>
        <v>8182443.7976000002</v>
      </c>
      <c r="P50" s="44" t="s">
        <v>378</v>
      </c>
      <c r="Q50" s="44"/>
      <c r="R50" s="45"/>
      <c r="S50" s="246"/>
      <c r="T50" s="45"/>
      <c r="U50" s="108"/>
      <c r="V50" s="108"/>
      <c r="W50" s="243">
        <f>S50</f>
        <v>0</v>
      </c>
      <c r="X50" s="144">
        <v>2861000</v>
      </c>
      <c r="Y50" s="143"/>
      <c r="Z50" s="143">
        <v>311135.56</v>
      </c>
      <c r="AA50" s="143"/>
      <c r="AB50" s="143"/>
      <c r="AC50" s="145"/>
      <c r="AD50" s="352">
        <f t="shared" si="12"/>
        <v>3172135.56</v>
      </c>
      <c r="AE50" s="310"/>
      <c r="AF50" s="298">
        <f>AF34*29%</f>
        <v>1421000</v>
      </c>
      <c r="AG50" s="298">
        <f t="shared" si="9"/>
        <v>1421000</v>
      </c>
    </row>
    <row r="51" spans="1:33" ht="23.25" customHeight="1" x14ac:dyDescent="0.25">
      <c r="A51" s="35"/>
      <c r="B51" s="136"/>
      <c r="C51" s="137"/>
      <c r="D51" s="371" t="s">
        <v>454</v>
      </c>
      <c r="E51" s="371"/>
      <c r="F51" s="371"/>
      <c r="G51" s="372"/>
      <c r="H51" s="138"/>
      <c r="I51" s="139"/>
      <c r="J51" s="97">
        <f t="shared" si="3"/>
        <v>15322289.71724</v>
      </c>
      <c r="K51" s="39">
        <f>K35*29%</f>
        <v>793150</v>
      </c>
      <c r="L51" s="39">
        <f>L35*30.2%-103038.88</f>
        <v>2349145.4372399999</v>
      </c>
      <c r="M51" s="187"/>
      <c r="N51" s="39">
        <v>324094.28000000003</v>
      </c>
      <c r="O51" s="48">
        <f t="shared" si="11"/>
        <v>3466389.7172400001</v>
      </c>
      <c r="P51" s="44" t="s">
        <v>378</v>
      </c>
      <c r="Q51" s="44"/>
      <c r="R51" s="45"/>
      <c r="S51" s="45"/>
      <c r="T51" s="45"/>
      <c r="U51" s="108"/>
      <c r="V51" s="108"/>
      <c r="W51" s="243">
        <f>T51+U51</f>
        <v>0</v>
      </c>
      <c r="X51" s="237">
        <v>6490000</v>
      </c>
      <c r="Y51" s="45"/>
      <c r="Z51" s="45"/>
      <c r="AA51" s="45"/>
      <c r="AB51" s="45"/>
      <c r="AC51" s="46"/>
      <c r="AD51" s="352">
        <f t="shared" si="12"/>
        <v>6490000</v>
      </c>
      <c r="AE51" s="310">
        <f>AE35*30%</f>
        <v>3544800</v>
      </c>
      <c r="AF51" s="297">
        <f>AF35*29%+113000</f>
        <v>1821099.9999999998</v>
      </c>
      <c r="AG51" s="297">
        <f t="shared" si="9"/>
        <v>5365900</v>
      </c>
    </row>
    <row r="52" spans="1:33" ht="24" thickBot="1" x14ac:dyDescent="0.3">
      <c r="A52" s="35"/>
      <c r="B52" s="136"/>
      <c r="C52" s="137"/>
      <c r="D52" s="371" t="s">
        <v>397</v>
      </c>
      <c r="E52" s="371"/>
      <c r="F52" s="371"/>
      <c r="G52" s="372"/>
      <c r="H52" s="138"/>
      <c r="I52" s="139"/>
      <c r="J52" s="97">
        <f t="shared" si="3"/>
        <v>5469450</v>
      </c>
      <c r="K52" s="39">
        <f>K36*29%</f>
        <v>1280350</v>
      </c>
      <c r="L52" s="187"/>
      <c r="M52" s="187"/>
      <c r="N52" s="187"/>
      <c r="O52" s="48">
        <f t="shared" si="11"/>
        <v>1280350</v>
      </c>
      <c r="P52" s="44" t="s">
        <v>378</v>
      </c>
      <c r="Q52" s="44"/>
      <c r="R52" s="45"/>
      <c r="S52" s="45"/>
      <c r="T52" s="45"/>
      <c r="U52" s="108"/>
      <c r="V52" s="108"/>
      <c r="W52" s="243">
        <f>SUM(P52:P52)</f>
        <v>0</v>
      </c>
      <c r="X52" s="237">
        <v>1561500</v>
      </c>
      <c r="Y52" s="45"/>
      <c r="Z52" s="45"/>
      <c r="AA52" s="45"/>
      <c r="AB52" s="45"/>
      <c r="AC52" s="46"/>
      <c r="AD52" s="352">
        <f t="shared" si="12"/>
        <v>1561500</v>
      </c>
      <c r="AE52" s="310">
        <v>406200</v>
      </c>
      <c r="AF52" s="297">
        <f>AF36*29%</f>
        <v>2221400</v>
      </c>
      <c r="AG52" s="297">
        <f t="shared" si="9"/>
        <v>2627600</v>
      </c>
    </row>
    <row r="53" spans="1:33" ht="72" customHeight="1" thickTop="1" thickBot="1" x14ac:dyDescent="0.3">
      <c r="A53" s="35"/>
      <c r="B53" s="404" t="s">
        <v>409</v>
      </c>
      <c r="C53" s="405"/>
      <c r="D53" s="405"/>
      <c r="E53" s="405"/>
      <c r="F53" s="405"/>
      <c r="G53" s="406"/>
      <c r="H53" s="154" t="s">
        <v>410</v>
      </c>
      <c r="I53" s="120"/>
      <c r="J53" s="121">
        <f t="shared" si="3"/>
        <v>137851066.84</v>
      </c>
      <c r="K53" s="156">
        <f>K54+K57+K90</f>
        <v>8804753.0800000001</v>
      </c>
      <c r="L53" s="156">
        <f>L54+L57+L90</f>
        <v>1275563.19</v>
      </c>
      <c r="M53" s="156">
        <f>M54+M57+M90</f>
        <v>1777298.96</v>
      </c>
      <c r="N53" s="156">
        <f>N54+N57</f>
        <v>0</v>
      </c>
      <c r="O53" s="31">
        <f>K53+L53+M53+N53</f>
        <v>11857615.23</v>
      </c>
      <c r="P53" s="157"/>
      <c r="Q53" s="157">
        <f>Q74</f>
        <v>2660136.9900000002</v>
      </c>
      <c r="R53" s="158">
        <f>R54+R57</f>
        <v>46968000.329999998</v>
      </c>
      <c r="S53" s="158"/>
      <c r="T53" s="158"/>
      <c r="U53" s="159"/>
      <c r="V53" s="159">
        <f>V54+V57</f>
        <v>586567.5</v>
      </c>
      <c r="W53" s="270">
        <f>R53+V53+Q53</f>
        <v>50214704.82</v>
      </c>
      <c r="X53" s="157">
        <f>X54+X57+X90</f>
        <v>37628903.960000001</v>
      </c>
      <c r="Y53" s="157">
        <f>Y54+Y57</f>
        <v>0</v>
      </c>
      <c r="Z53" s="157">
        <f>Z54+Z57</f>
        <v>1957548.1800000002</v>
      </c>
      <c r="AA53" s="157">
        <f>AA54+AA57</f>
        <v>0</v>
      </c>
      <c r="AB53" s="157">
        <f>AB54+AB57</f>
        <v>12306367.17</v>
      </c>
      <c r="AC53" s="159"/>
      <c r="AD53" s="336">
        <f>X53+Y53+Z53+AA53+AB53+AC53</f>
        <v>51892819.310000002</v>
      </c>
      <c r="AE53" s="263">
        <f>AE54+AE57+AE90</f>
        <v>10214250</v>
      </c>
      <c r="AF53" s="299">
        <f>AF54+AF57+AF90</f>
        <v>13671677.48</v>
      </c>
      <c r="AG53" s="299">
        <f>AE53+AF53</f>
        <v>23885927.48</v>
      </c>
    </row>
    <row r="54" spans="1:33" ht="60.75" customHeight="1" x14ac:dyDescent="0.3">
      <c r="A54" s="114"/>
      <c r="B54" s="128"/>
      <c r="C54" s="402" t="s">
        <v>411</v>
      </c>
      <c r="D54" s="402"/>
      <c r="E54" s="402"/>
      <c r="F54" s="402"/>
      <c r="G54" s="403"/>
      <c r="H54" s="188" t="s">
        <v>153</v>
      </c>
      <c r="I54" s="130"/>
      <c r="J54" s="131">
        <f t="shared" si="3"/>
        <v>4656115.5</v>
      </c>
      <c r="K54" s="189">
        <v>0</v>
      </c>
      <c r="L54" s="189">
        <v>0</v>
      </c>
      <c r="M54" s="189">
        <v>0</v>
      </c>
      <c r="N54" s="189">
        <f>N57+N59+N61</f>
        <v>0</v>
      </c>
      <c r="O54" s="43">
        <f t="shared" ref="O54:O64" si="13">K54+N54+L54+M54</f>
        <v>0</v>
      </c>
      <c r="P54" s="132" t="s">
        <v>378</v>
      </c>
      <c r="Q54" s="132"/>
      <c r="R54" s="133"/>
      <c r="S54" s="133"/>
      <c r="T54" s="133"/>
      <c r="U54" s="134"/>
      <c r="V54" s="134">
        <f>V55</f>
        <v>586567.5</v>
      </c>
      <c r="W54" s="269">
        <f>V54</f>
        <v>586567.5</v>
      </c>
      <c r="X54" s="190">
        <f>X55+X56</f>
        <v>4069548</v>
      </c>
      <c r="Y54" s="190">
        <f>Y55+Y56</f>
        <v>0</v>
      </c>
      <c r="Z54" s="190">
        <f>Z55+Z56</f>
        <v>0</v>
      </c>
      <c r="AA54" s="190">
        <f>AA55+AA56</f>
        <v>0</v>
      </c>
      <c r="AB54" s="190">
        <f>AB55+AB56</f>
        <v>0</v>
      </c>
      <c r="AC54" s="191">
        <f>AC57+AC59+AC60+AC61</f>
        <v>0</v>
      </c>
      <c r="AD54" s="352">
        <f>X54+Z54+Y54+AC54</f>
        <v>4069548</v>
      </c>
      <c r="AE54" s="317">
        <v>0</v>
      </c>
      <c r="AF54" s="302">
        <v>0</v>
      </c>
      <c r="AG54" s="302">
        <f>AF54+AE54</f>
        <v>0</v>
      </c>
    </row>
    <row r="55" spans="1:33" ht="27.75" customHeight="1" x14ac:dyDescent="0.3">
      <c r="A55" s="114"/>
      <c r="B55" s="166"/>
      <c r="C55" s="166"/>
      <c r="D55" s="398" t="s">
        <v>247</v>
      </c>
      <c r="E55" s="398"/>
      <c r="F55" s="398"/>
      <c r="G55" s="399"/>
      <c r="H55" s="110"/>
      <c r="I55" s="172">
        <v>225</v>
      </c>
      <c r="J55" s="97">
        <f t="shared" si="3"/>
        <v>2779315.5</v>
      </c>
      <c r="K55" s="39"/>
      <c r="L55" s="39"/>
      <c r="M55" s="39"/>
      <c r="N55" s="39"/>
      <c r="O55" s="48">
        <f t="shared" si="13"/>
        <v>0</v>
      </c>
      <c r="P55" s="44"/>
      <c r="Q55" s="44"/>
      <c r="R55" s="45"/>
      <c r="S55" s="45"/>
      <c r="T55" s="45"/>
      <c r="U55" s="108"/>
      <c r="V55" s="108">
        <v>586567.5</v>
      </c>
      <c r="W55" s="243">
        <f>V55</f>
        <v>586567.5</v>
      </c>
      <c r="X55" s="44">
        <v>2192748</v>
      </c>
      <c r="Y55" s="45"/>
      <c r="Z55" s="45"/>
      <c r="AA55" s="45"/>
      <c r="AB55" s="45"/>
      <c r="AC55" s="46"/>
      <c r="AD55" s="352">
        <f>X55+Z55+Y55+AC55</f>
        <v>2192748</v>
      </c>
      <c r="AE55" s="310"/>
      <c r="AF55" s="297"/>
      <c r="AG55" s="297"/>
    </row>
    <row r="56" spans="1:33" ht="23.25" customHeight="1" x14ac:dyDescent="0.3">
      <c r="A56" s="114"/>
      <c r="B56" s="166"/>
      <c r="C56" s="166"/>
      <c r="D56" s="389" t="s">
        <v>248</v>
      </c>
      <c r="E56" s="389"/>
      <c r="F56" s="389"/>
      <c r="G56" s="390"/>
      <c r="H56" s="168"/>
      <c r="I56" s="172">
        <v>226</v>
      </c>
      <c r="J56" s="97">
        <f t="shared" si="3"/>
        <v>1876800</v>
      </c>
      <c r="K56" s="39"/>
      <c r="L56" s="39"/>
      <c r="M56" s="39"/>
      <c r="N56" s="39"/>
      <c r="O56" s="48">
        <f t="shared" si="13"/>
        <v>0</v>
      </c>
      <c r="P56" s="44" t="s">
        <v>378</v>
      </c>
      <c r="Q56" s="44"/>
      <c r="R56" s="45"/>
      <c r="S56" s="45"/>
      <c r="T56" s="45"/>
      <c r="U56" s="45"/>
      <c r="V56" s="171"/>
      <c r="W56" s="243">
        <f>SUM(P56:P56)</f>
        <v>0</v>
      </c>
      <c r="X56" s="44">
        <v>1876800</v>
      </c>
      <c r="Y56" s="45"/>
      <c r="Z56" s="45"/>
      <c r="AA56" s="45"/>
      <c r="AB56" s="45"/>
      <c r="AC56" s="46"/>
      <c r="AD56" s="352">
        <f>X56+Z56+Y56</f>
        <v>1876800</v>
      </c>
      <c r="AE56" s="310"/>
      <c r="AF56" s="297"/>
      <c r="AG56" s="297"/>
    </row>
    <row r="57" spans="1:33" ht="23.25" customHeight="1" x14ac:dyDescent="0.25">
      <c r="A57" s="35"/>
      <c r="B57" s="51"/>
      <c r="C57" s="392" t="s">
        <v>412</v>
      </c>
      <c r="D57" s="392"/>
      <c r="E57" s="392"/>
      <c r="F57" s="392"/>
      <c r="G57" s="393"/>
      <c r="H57" s="110">
        <v>244</v>
      </c>
      <c r="I57" s="172"/>
      <c r="J57" s="102">
        <f t="shared" si="3"/>
        <v>125552243.77000001</v>
      </c>
      <c r="K57" s="26">
        <f>K59+K60+K62+K65+K68+K73+K74+K58</f>
        <v>6666120.6499999994</v>
      </c>
      <c r="L57" s="26">
        <f>L59+L60+L62+L65+L68+L73+L74+L58</f>
        <v>72682.78</v>
      </c>
      <c r="M57" s="26">
        <f>M59+M60+M62+M65+M68+M74+M94</f>
        <v>1571372.23</v>
      </c>
      <c r="N57" s="26">
        <f>N59+N60+N5+N65+N68</f>
        <v>0</v>
      </c>
      <c r="O57" s="337">
        <f t="shared" si="13"/>
        <v>8310175.6600000001</v>
      </c>
      <c r="P57" s="76" t="s">
        <v>378</v>
      </c>
      <c r="Q57" s="76">
        <f>Q74</f>
        <v>2660136.9900000002</v>
      </c>
      <c r="R57" s="76">
        <f>R59+R60+R62+R65+R68+R73+R74</f>
        <v>46968000.329999998</v>
      </c>
      <c r="S57" s="76"/>
      <c r="T57" s="63"/>
      <c r="U57" s="63"/>
      <c r="V57" s="173"/>
      <c r="W57" s="99">
        <f>R57+Q57</f>
        <v>49628137.32</v>
      </c>
      <c r="X57" s="192">
        <f>X59+X60+X62+X65+X68+X73+X74+X58</f>
        <v>31929087.960000001</v>
      </c>
      <c r="Y57" s="192">
        <f>Y59+Y60+Y62+Y65+Y68+Y73+Y74</f>
        <v>0</v>
      </c>
      <c r="Z57" s="192">
        <f>Z59+Z60+Z62+Z65+Z68+Z73+Z74</f>
        <v>1957548.1800000002</v>
      </c>
      <c r="AA57" s="192">
        <f>AA59+AA60+AA62+AA65+AA68+AA73+AA74</f>
        <v>0</v>
      </c>
      <c r="AB57" s="192">
        <f>AB59+AB60+AB62+AB65+AB68+AB73+AB74</f>
        <v>12306367.17</v>
      </c>
      <c r="AC57" s="103"/>
      <c r="AD57" s="352">
        <f>X57+Z57+Y57+AB57</f>
        <v>46193003.310000002</v>
      </c>
      <c r="AE57" s="243">
        <f>AE59+AE60+AE62+AE65+AE68+AE73+AE74+AE58</f>
        <v>9767250</v>
      </c>
      <c r="AF57" s="303">
        <f>AF59+AF60+AF62+AF65+AF68+AF73+AF74+AF58</f>
        <v>11653677.48</v>
      </c>
      <c r="AG57" s="360">
        <f>AE57+AF57</f>
        <v>21420927.48</v>
      </c>
    </row>
    <row r="58" spans="1:33" ht="38.25" customHeight="1" x14ac:dyDescent="0.3">
      <c r="A58" s="114"/>
      <c r="B58" s="166"/>
      <c r="C58" s="396" t="s">
        <v>413</v>
      </c>
      <c r="D58" s="396"/>
      <c r="E58" s="396"/>
      <c r="F58" s="396"/>
      <c r="G58" s="397"/>
      <c r="H58" s="168"/>
      <c r="I58" s="169">
        <v>214</v>
      </c>
      <c r="J58" s="164">
        <f t="shared" si="3"/>
        <v>206882.8</v>
      </c>
      <c r="K58" s="26">
        <v>53482.8</v>
      </c>
      <c r="L58" s="26"/>
      <c r="M58" s="26"/>
      <c r="N58" s="26"/>
      <c r="O58" s="48">
        <f t="shared" si="13"/>
        <v>53482.8</v>
      </c>
      <c r="P58" s="28"/>
      <c r="Q58" s="28"/>
      <c r="R58" s="28"/>
      <c r="S58" s="28"/>
      <c r="T58" s="29"/>
      <c r="U58" s="29"/>
      <c r="V58" s="176"/>
      <c r="W58" s="99">
        <f>R58</f>
        <v>0</v>
      </c>
      <c r="X58" s="28">
        <v>12210</v>
      </c>
      <c r="Y58" s="28"/>
      <c r="Z58" s="28"/>
      <c r="AA58" s="28"/>
      <c r="AB58" s="29"/>
      <c r="AC58" s="30"/>
      <c r="AD58" s="352"/>
      <c r="AE58" s="99">
        <v>114200</v>
      </c>
      <c r="AF58" s="290">
        <v>39200</v>
      </c>
      <c r="AG58" s="303">
        <f t="shared" ref="AG58:AG60" si="14">AE58+AF58</f>
        <v>153400</v>
      </c>
    </row>
    <row r="59" spans="1:33" ht="23.25" customHeight="1" x14ac:dyDescent="0.3">
      <c r="A59" s="114"/>
      <c r="B59" s="166"/>
      <c r="C59" s="396" t="s">
        <v>414</v>
      </c>
      <c r="D59" s="396"/>
      <c r="E59" s="396"/>
      <c r="F59" s="396"/>
      <c r="G59" s="397"/>
      <c r="H59" s="168"/>
      <c r="I59" s="172">
        <v>221</v>
      </c>
      <c r="J59" s="102">
        <f t="shared" si="3"/>
        <v>543387</v>
      </c>
      <c r="K59" s="26">
        <v>50000</v>
      </c>
      <c r="L59" s="26"/>
      <c r="M59" s="26"/>
      <c r="N59" s="26"/>
      <c r="O59" s="48">
        <f t="shared" si="13"/>
        <v>50000</v>
      </c>
      <c r="P59" s="28" t="s">
        <v>378</v>
      </c>
      <c r="Q59" s="28"/>
      <c r="R59" s="29"/>
      <c r="S59" s="29"/>
      <c r="T59" s="29"/>
      <c r="U59" s="29"/>
      <c r="V59" s="176"/>
      <c r="W59" s="243">
        <f>SUM(P59:P59)</f>
        <v>0</v>
      </c>
      <c r="X59" s="28">
        <v>156097</v>
      </c>
      <c r="Y59" s="29">
        <v>0</v>
      </c>
      <c r="Z59" s="29">
        <v>0</v>
      </c>
      <c r="AA59" s="29">
        <v>0</v>
      </c>
      <c r="AB59" s="29"/>
      <c r="AC59" s="30"/>
      <c r="AD59" s="352">
        <f>X59+Z59+Y59</f>
        <v>156097</v>
      </c>
      <c r="AE59" s="99">
        <v>131790</v>
      </c>
      <c r="AF59" s="290">
        <v>205500</v>
      </c>
      <c r="AG59" s="303">
        <f t="shared" si="14"/>
        <v>337290</v>
      </c>
    </row>
    <row r="60" spans="1:33" ht="23.25" customHeight="1" x14ac:dyDescent="0.3">
      <c r="A60" s="114"/>
      <c r="B60" s="166"/>
      <c r="C60" s="396" t="s">
        <v>415</v>
      </c>
      <c r="D60" s="396"/>
      <c r="E60" s="396"/>
      <c r="F60" s="396"/>
      <c r="G60" s="397"/>
      <c r="H60" s="168"/>
      <c r="I60" s="172">
        <v>222</v>
      </c>
      <c r="J60" s="102">
        <f t="shared" ref="J60:J93" si="15">O60+W60+AD60+AG60</f>
        <v>111570</v>
      </c>
      <c r="K60" s="74">
        <v>13000</v>
      </c>
      <c r="L60" s="74">
        <f>+L61</f>
        <v>0</v>
      </c>
      <c r="M60" s="74">
        <f>+M61</f>
        <v>0</v>
      </c>
      <c r="N60" s="74">
        <f>+N61</f>
        <v>0</v>
      </c>
      <c r="O60" s="48">
        <f t="shared" si="13"/>
        <v>13000</v>
      </c>
      <c r="P60" s="76" t="s">
        <v>378</v>
      </c>
      <c r="Q60" s="76"/>
      <c r="R60" s="63"/>
      <c r="S60" s="63"/>
      <c r="T60" s="63"/>
      <c r="U60" s="68"/>
      <c r="V60" s="68"/>
      <c r="W60" s="243">
        <f t="shared" ref="W60:AB60" si="16">SUM(W61:W61)</f>
        <v>0</v>
      </c>
      <c r="X60" s="174">
        <f t="shared" si="16"/>
        <v>91405</v>
      </c>
      <c r="Y60" s="74">
        <f t="shared" si="16"/>
        <v>0</v>
      </c>
      <c r="Z60" s="74">
        <f t="shared" si="16"/>
        <v>0</v>
      </c>
      <c r="AA60" s="74">
        <f t="shared" si="16"/>
        <v>0</v>
      </c>
      <c r="AB60" s="74">
        <f t="shared" si="16"/>
        <v>0</v>
      </c>
      <c r="AC60" s="175"/>
      <c r="AD60" s="352">
        <f>X60+Z60+Y60+AB60</f>
        <v>91405</v>
      </c>
      <c r="AE60" s="318">
        <f>SUM(AE61:AE61)</f>
        <v>1365</v>
      </c>
      <c r="AF60" s="300">
        <f>SUM(AF61:AF61)</f>
        <v>5800</v>
      </c>
      <c r="AG60" s="303">
        <f t="shared" si="14"/>
        <v>7165</v>
      </c>
    </row>
    <row r="61" spans="1:33" ht="23.25" customHeight="1" x14ac:dyDescent="0.3">
      <c r="A61" s="114"/>
      <c r="B61" s="166"/>
      <c r="C61" s="166"/>
      <c r="D61" s="389" t="s">
        <v>416</v>
      </c>
      <c r="E61" s="389"/>
      <c r="F61" s="389"/>
      <c r="G61" s="390"/>
      <c r="H61" s="168"/>
      <c r="I61" s="139"/>
      <c r="J61" s="97">
        <f t="shared" si="15"/>
        <v>98570</v>
      </c>
      <c r="K61" s="39">
        <v>0</v>
      </c>
      <c r="L61" s="39">
        <v>0</v>
      </c>
      <c r="M61" s="39">
        <v>0</v>
      </c>
      <c r="N61" s="39"/>
      <c r="O61" s="48">
        <f t="shared" si="13"/>
        <v>0</v>
      </c>
      <c r="P61" s="44" t="s">
        <v>378</v>
      </c>
      <c r="Q61" s="44"/>
      <c r="R61" s="45"/>
      <c r="S61" s="45"/>
      <c r="T61" s="45"/>
      <c r="U61" s="108"/>
      <c r="V61" s="108"/>
      <c r="W61" s="243">
        <f>SUM(P61:P61)</f>
        <v>0</v>
      </c>
      <c r="X61" s="44">
        <v>91405</v>
      </c>
      <c r="Y61" s="45"/>
      <c r="Z61" s="45"/>
      <c r="AA61" s="45"/>
      <c r="AB61" s="45"/>
      <c r="AC61" s="46"/>
      <c r="AD61" s="352">
        <f>X61+Z61+Y61+AB61</f>
        <v>91405</v>
      </c>
      <c r="AE61" s="310">
        <v>1365</v>
      </c>
      <c r="AF61" s="297">
        <v>5800</v>
      </c>
      <c r="AG61" s="297">
        <f>AE61+AF61</f>
        <v>7165</v>
      </c>
    </row>
    <row r="62" spans="1:33" ht="23.25" customHeight="1" x14ac:dyDescent="0.3">
      <c r="A62" s="114"/>
      <c r="B62" s="166"/>
      <c r="C62" s="396" t="s">
        <v>417</v>
      </c>
      <c r="D62" s="396"/>
      <c r="E62" s="396"/>
      <c r="F62" s="396"/>
      <c r="G62" s="397"/>
      <c r="H62" s="168"/>
      <c r="I62" s="172">
        <v>223</v>
      </c>
      <c r="J62" s="102">
        <f t="shared" si="15"/>
        <v>960989.91999999993</v>
      </c>
      <c r="K62" s="74">
        <f>K63+K64</f>
        <v>462527.38</v>
      </c>
      <c r="L62" s="74">
        <f>L63+L64</f>
        <v>40925.300000000003</v>
      </c>
      <c r="M62" s="74">
        <f>M63+M64</f>
        <v>6672.24</v>
      </c>
      <c r="N62" s="74">
        <f>N63+N64</f>
        <v>0</v>
      </c>
      <c r="O62" s="48">
        <f>K62+N62+L62+M62</f>
        <v>510124.92</v>
      </c>
      <c r="P62" s="76" t="s">
        <v>378</v>
      </c>
      <c r="Q62" s="76"/>
      <c r="R62" s="63"/>
      <c r="S62" s="63"/>
      <c r="T62" s="63"/>
      <c r="U62" s="68"/>
      <c r="V62" s="68"/>
      <c r="W62" s="243">
        <f t="shared" ref="W62:AB62" si="17">SUM(W63:W64)</f>
        <v>0</v>
      </c>
      <c r="X62" s="174">
        <f t="shared" si="17"/>
        <v>42865</v>
      </c>
      <c r="Y62" s="74">
        <f t="shared" si="17"/>
        <v>0</v>
      </c>
      <c r="Z62" s="74">
        <f t="shared" si="17"/>
        <v>0</v>
      </c>
      <c r="AA62" s="74">
        <f t="shared" si="17"/>
        <v>0</v>
      </c>
      <c r="AB62" s="74">
        <f t="shared" si="17"/>
        <v>0</v>
      </c>
      <c r="AC62" s="175"/>
      <c r="AD62" s="352">
        <f>X62+Z62+Y62</f>
        <v>42865</v>
      </c>
      <c r="AE62" s="318">
        <f>SUM(AE63:AE64)</f>
        <v>400000</v>
      </c>
      <c r="AF62" s="300">
        <f>SUM(AF63:AF64)</f>
        <v>8000</v>
      </c>
      <c r="AG62" s="300">
        <f>AF62+AE62</f>
        <v>408000</v>
      </c>
    </row>
    <row r="63" spans="1:33" ht="23.25" customHeight="1" x14ac:dyDescent="0.3">
      <c r="A63" s="114"/>
      <c r="B63" s="166"/>
      <c r="C63" s="166"/>
      <c r="D63" s="400" t="s">
        <v>418</v>
      </c>
      <c r="E63" s="400"/>
      <c r="F63" s="400"/>
      <c r="G63" s="401"/>
      <c r="H63" s="193"/>
      <c r="I63" s="139"/>
      <c r="J63" s="97">
        <f t="shared" si="15"/>
        <v>668124.91999999993</v>
      </c>
      <c r="K63" s="39">
        <f>250000-37472.62</f>
        <v>212527.38</v>
      </c>
      <c r="L63" s="39">
        <v>40925.300000000003</v>
      </c>
      <c r="M63" s="39">
        <v>6672.24</v>
      </c>
      <c r="N63" s="39"/>
      <c r="O63" s="48">
        <f t="shared" si="13"/>
        <v>260124.91999999998</v>
      </c>
      <c r="P63" s="44" t="s">
        <v>378</v>
      </c>
      <c r="Q63" s="44"/>
      <c r="R63" s="45"/>
      <c r="S63" s="45"/>
      <c r="T63" s="45"/>
      <c r="U63" s="108"/>
      <c r="V63" s="108"/>
      <c r="W63" s="243">
        <f>SUM(P63:P63)</f>
        <v>0</v>
      </c>
      <c r="X63" s="44"/>
      <c r="Y63" s="45"/>
      <c r="Z63" s="45"/>
      <c r="AA63" s="45"/>
      <c r="AB63" s="45"/>
      <c r="AC63" s="46"/>
      <c r="AD63" s="352">
        <f>X63+Z63+Y63</f>
        <v>0</v>
      </c>
      <c r="AE63" s="310">
        <v>400000</v>
      </c>
      <c r="AF63" s="297">
        <v>8000</v>
      </c>
      <c r="AG63" s="297">
        <f>AF63+AE63</f>
        <v>408000</v>
      </c>
    </row>
    <row r="64" spans="1:33" ht="23.25" customHeight="1" x14ac:dyDescent="0.3">
      <c r="A64" s="114"/>
      <c r="B64" s="166"/>
      <c r="C64" s="166"/>
      <c r="D64" s="400" t="s">
        <v>419</v>
      </c>
      <c r="E64" s="400"/>
      <c r="F64" s="400"/>
      <c r="G64" s="401"/>
      <c r="H64" s="193"/>
      <c r="I64" s="139"/>
      <c r="J64" s="97">
        <f t="shared" si="15"/>
        <v>292865</v>
      </c>
      <c r="K64" s="39">
        <v>250000</v>
      </c>
      <c r="L64" s="39"/>
      <c r="M64" s="39"/>
      <c r="N64" s="39"/>
      <c r="O64" s="48">
        <f t="shared" si="13"/>
        <v>250000</v>
      </c>
      <c r="P64" s="44" t="s">
        <v>378</v>
      </c>
      <c r="Q64" s="44"/>
      <c r="R64" s="45"/>
      <c r="S64" s="45"/>
      <c r="T64" s="45"/>
      <c r="U64" s="108"/>
      <c r="V64" s="108"/>
      <c r="W64" s="243">
        <f>SUM(P64:P64)</f>
        <v>0</v>
      </c>
      <c r="X64" s="44">
        <v>42865</v>
      </c>
      <c r="Y64" s="45"/>
      <c r="Z64" s="45"/>
      <c r="AA64" s="45"/>
      <c r="AB64" s="45"/>
      <c r="AC64" s="46"/>
      <c r="AD64" s="352">
        <f>X64+Z64+Y64</f>
        <v>42865</v>
      </c>
      <c r="AE64" s="310"/>
      <c r="AF64" s="297"/>
      <c r="AG64" s="297"/>
    </row>
    <row r="65" spans="1:33" ht="24.75" customHeight="1" x14ac:dyDescent="0.3">
      <c r="A65" s="114"/>
      <c r="B65" s="166"/>
      <c r="C65" s="396" t="s">
        <v>420</v>
      </c>
      <c r="D65" s="396"/>
      <c r="E65" s="396"/>
      <c r="F65" s="396"/>
      <c r="G65" s="397"/>
      <c r="H65" s="168"/>
      <c r="I65" s="172">
        <v>225</v>
      </c>
      <c r="J65" s="102">
        <f t="shared" si="15"/>
        <v>5938198.3499999996</v>
      </c>
      <c r="K65" s="74">
        <f>K66+K67</f>
        <v>540898.35</v>
      </c>
      <c r="L65" s="74">
        <f>L66+L67</f>
        <v>0</v>
      </c>
      <c r="M65" s="74">
        <v>0</v>
      </c>
      <c r="N65" s="74">
        <v>0</v>
      </c>
      <c r="O65" s="48">
        <f>K65+L65+M65+N65</f>
        <v>540898.35</v>
      </c>
      <c r="P65" s="76" t="s">
        <v>378</v>
      </c>
      <c r="Q65" s="76"/>
      <c r="R65" s="63"/>
      <c r="S65" s="63"/>
      <c r="T65" s="63"/>
      <c r="U65" s="68"/>
      <c r="V65" s="68"/>
      <c r="W65" s="243">
        <f>V65</f>
        <v>0</v>
      </c>
      <c r="X65" s="174">
        <f>SUM(X66:X67)</f>
        <v>2186500</v>
      </c>
      <c r="Y65" s="74">
        <f>SUM(Y66:Y67)</f>
        <v>0</v>
      </c>
      <c r="Z65" s="74">
        <f>SUM(Z66:Z67)</f>
        <v>0</v>
      </c>
      <c r="AA65" s="74">
        <f>SUM(AA66:AA67)</f>
        <v>0</v>
      </c>
      <c r="AB65" s="74">
        <f>SUM(AB66:AB67)</f>
        <v>0</v>
      </c>
      <c r="AC65" s="175">
        <v>0</v>
      </c>
      <c r="AD65" s="352">
        <f>X65+Z65+Y65+AC65</f>
        <v>2186500</v>
      </c>
      <c r="AE65" s="318">
        <f>SUM(AE66:AE67)</f>
        <v>917000</v>
      </c>
      <c r="AF65" s="300">
        <f>SUM(AF66:AF67)</f>
        <v>2293800</v>
      </c>
      <c r="AG65" s="300">
        <f>AF65+AE65</f>
        <v>3210800</v>
      </c>
    </row>
    <row r="66" spans="1:33" ht="91.5" customHeight="1" x14ac:dyDescent="0.3">
      <c r="A66" s="114"/>
      <c r="B66" s="166"/>
      <c r="C66" s="166"/>
      <c r="D66" s="371" t="s">
        <v>421</v>
      </c>
      <c r="E66" s="371"/>
      <c r="F66" s="371"/>
      <c r="G66" s="372"/>
      <c r="H66" s="168"/>
      <c r="I66" s="139"/>
      <c r="J66" s="97">
        <f t="shared" si="15"/>
        <v>2727398.35</v>
      </c>
      <c r="K66" s="39">
        <v>540898.35</v>
      </c>
      <c r="L66" s="39"/>
      <c r="M66" s="39"/>
      <c r="N66" s="39"/>
      <c r="O66" s="48">
        <f t="shared" ref="O66:O78" si="18">K66+N66+L66+M66</f>
        <v>540898.35</v>
      </c>
      <c r="P66" s="44" t="s">
        <v>378</v>
      </c>
      <c r="Q66" s="44"/>
      <c r="R66" s="45"/>
      <c r="S66" s="45"/>
      <c r="T66" s="45"/>
      <c r="U66" s="108"/>
      <c r="V66" s="108"/>
      <c r="W66" s="243">
        <f>SUM(P66:P66)</f>
        <v>0</v>
      </c>
      <c r="X66" s="44">
        <v>2186500</v>
      </c>
      <c r="Y66" s="45"/>
      <c r="Z66" s="45"/>
      <c r="AA66" s="45"/>
      <c r="AB66" s="45"/>
      <c r="AC66" s="46"/>
      <c r="AD66" s="352">
        <f>X66+Z66+Y66+AC66</f>
        <v>2186500</v>
      </c>
      <c r="AE66" s="310"/>
      <c r="AF66" s="297"/>
      <c r="AG66" s="297"/>
    </row>
    <row r="67" spans="1:33" ht="80.25" customHeight="1" x14ac:dyDescent="0.3">
      <c r="A67" s="114"/>
      <c r="B67" s="166"/>
      <c r="C67" s="166"/>
      <c r="D67" s="398" t="s">
        <v>422</v>
      </c>
      <c r="E67" s="398"/>
      <c r="F67" s="398"/>
      <c r="G67" s="399"/>
      <c r="H67" s="168"/>
      <c r="I67" s="139"/>
      <c r="J67" s="97">
        <f t="shared" si="15"/>
        <v>3210800</v>
      </c>
      <c r="K67" s="39"/>
      <c r="L67" s="39"/>
      <c r="M67" s="39"/>
      <c r="N67" s="39"/>
      <c r="O67" s="48">
        <f t="shared" si="18"/>
        <v>0</v>
      </c>
      <c r="P67" s="44" t="s">
        <v>378</v>
      </c>
      <c r="Q67" s="44"/>
      <c r="R67" s="45"/>
      <c r="S67" s="45"/>
      <c r="T67" s="45"/>
      <c r="U67" s="108"/>
      <c r="V67" s="108"/>
      <c r="W67" s="243">
        <f>SUM(P67:P67)</f>
        <v>0</v>
      </c>
      <c r="X67" s="44"/>
      <c r="Y67" s="45"/>
      <c r="Z67" s="45"/>
      <c r="AA67" s="45"/>
      <c r="AB67" s="45"/>
      <c r="AC67" s="46"/>
      <c r="AD67" s="352">
        <f>X67+Z67+Y67+AC67</f>
        <v>0</v>
      </c>
      <c r="AE67" s="310">
        <v>917000</v>
      </c>
      <c r="AF67" s="297">
        <v>2293800</v>
      </c>
      <c r="AG67" s="297">
        <f>AF67+AE67</f>
        <v>3210800</v>
      </c>
    </row>
    <row r="68" spans="1:33" ht="23.25" customHeight="1" x14ac:dyDescent="0.3">
      <c r="A68" s="114"/>
      <c r="B68" s="166"/>
      <c r="C68" s="396" t="s">
        <v>403</v>
      </c>
      <c r="D68" s="396"/>
      <c r="E68" s="396"/>
      <c r="F68" s="396"/>
      <c r="G68" s="397"/>
      <c r="H68" s="168"/>
      <c r="I68" s="172">
        <v>226</v>
      </c>
      <c r="J68" s="102">
        <f t="shared" si="15"/>
        <v>6566188.4100000001</v>
      </c>
      <c r="K68" s="74">
        <f>K69+K72</f>
        <v>2316303.65</v>
      </c>
      <c r="L68" s="74">
        <f>L69+L70+L71+L56+L72</f>
        <v>31757.48</v>
      </c>
      <c r="M68" s="74">
        <f>M69+M70+M71+M56+M72</f>
        <v>27500</v>
      </c>
      <c r="N68" s="74">
        <f>N69+N70+N71+N56+N72</f>
        <v>0</v>
      </c>
      <c r="O68" s="48">
        <f t="shared" si="18"/>
        <v>2375561.13</v>
      </c>
      <c r="P68" s="76" t="s">
        <v>378</v>
      </c>
      <c r="Q68" s="76"/>
      <c r="R68" s="76"/>
      <c r="S68" s="76"/>
      <c r="T68" s="76"/>
      <c r="U68" s="173"/>
      <c r="V68" s="173"/>
      <c r="W68" s="99">
        <v>0</v>
      </c>
      <c r="X68" s="174">
        <f>SUM(X69:X72)</f>
        <v>2625000</v>
      </c>
      <c r="Y68" s="74">
        <f>SUM(Y69:Y72)</f>
        <v>0</v>
      </c>
      <c r="Z68" s="74">
        <f>SUM(Z69:Z72)</f>
        <v>161527.28</v>
      </c>
      <c r="AA68" s="74">
        <f>SUM(AA69:AA72)</f>
        <v>0</v>
      </c>
      <c r="AB68" s="74">
        <f>SUM(AB69:AB72)</f>
        <v>0</v>
      </c>
      <c r="AC68" s="175"/>
      <c r="AD68" s="352">
        <f t="shared" ref="AD68:AD73" si="19">X68+Z68+Y68</f>
        <v>2786527.28</v>
      </c>
      <c r="AE68" s="318">
        <f>SUM(AE69:AE72)</f>
        <v>411100</v>
      </c>
      <c r="AF68" s="318">
        <f>SUM(AF69:AF72)</f>
        <v>993000</v>
      </c>
      <c r="AG68" s="300">
        <f>AF68+AE68</f>
        <v>1404100</v>
      </c>
    </row>
    <row r="69" spans="1:33" ht="37.5" customHeight="1" x14ac:dyDescent="0.3">
      <c r="A69" s="114"/>
      <c r="B69" s="166"/>
      <c r="C69" s="166"/>
      <c r="D69" s="389" t="s">
        <v>423</v>
      </c>
      <c r="E69" s="389"/>
      <c r="F69" s="389"/>
      <c r="G69" s="390"/>
      <c r="H69" s="168"/>
      <c r="I69" s="139"/>
      <c r="J69" s="97">
        <f t="shared" si="15"/>
        <v>808754</v>
      </c>
      <c r="K69" s="39">
        <f>1440000-703246</f>
        <v>736754</v>
      </c>
      <c r="L69" s="39"/>
      <c r="M69" s="39"/>
      <c r="N69" s="39"/>
      <c r="O69" s="48">
        <f t="shared" si="18"/>
        <v>736754</v>
      </c>
      <c r="P69" s="44" t="s">
        <v>378</v>
      </c>
      <c r="Q69" s="44"/>
      <c r="R69" s="45"/>
      <c r="S69" s="45"/>
      <c r="T69" s="45"/>
      <c r="U69" s="108"/>
      <c r="V69" s="108"/>
      <c r="W69" s="243">
        <f>SUM(P69:P69)</f>
        <v>0</v>
      </c>
      <c r="X69" s="44"/>
      <c r="Y69" s="45"/>
      <c r="Z69" s="45"/>
      <c r="AA69" s="45"/>
      <c r="AB69" s="45"/>
      <c r="AC69" s="46"/>
      <c r="AD69" s="352">
        <f t="shared" si="19"/>
        <v>0</v>
      </c>
      <c r="AE69" s="310"/>
      <c r="AF69" s="297">
        <v>72000</v>
      </c>
      <c r="AG69" s="297">
        <f>AF69+AE69</f>
        <v>72000</v>
      </c>
    </row>
    <row r="70" spans="1:33" ht="23.25" customHeight="1" x14ac:dyDescent="0.3">
      <c r="A70" s="114"/>
      <c r="B70" s="166"/>
      <c r="C70" s="166"/>
      <c r="D70" s="389" t="s">
        <v>424</v>
      </c>
      <c r="E70" s="389"/>
      <c r="F70" s="389"/>
      <c r="G70" s="390"/>
      <c r="H70" s="168"/>
      <c r="I70" s="139"/>
      <c r="J70" s="97">
        <f t="shared" si="15"/>
        <v>0</v>
      </c>
      <c r="K70" s="39"/>
      <c r="L70" s="39"/>
      <c r="M70" s="39"/>
      <c r="N70" s="39"/>
      <c r="O70" s="48">
        <f t="shared" si="18"/>
        <v>0</v>
      </c>
      <c r="P70" s="44" t="s">
        <v>378</v>
      </c>
      <c r="Q70" s="44"/>
      <c r="R70" s="45"/>
      <c r="S70" s="45"/>
      <c r="T70" s="45"/>
      <c r="U70" s="108"/>
      <c r="V70" s="108"/>
      <c r="W70" s="243">
        <f>SUM(P70:P70)</f>
        <v>0</v>
      </c>
      <c r="X70" s="44"/>
      <c r="Y70" s="45"/>
      <c r="Z70" s="45"/>
      <c r="AA70" s="45"/>
      <c r="AB70" s="45"/>
      <c r="AC70" s="46"/>
      <c r="AD70" s="352">
        <f t="shared" si="19"/>
        <v>0</v>
      </c>
      <c r="AE70" s="310"/>
      <c r="AF70" s="297"/>
      <c r="AG70" s="297"/>
    </row>
    <row r="71" spans="1:33" ht="23.25" customHeight="1" x14ac:dyDescent="0.3">
      <c r="A71" s="114"/>
      <c r="B71" s="166"/>
      <c r="C71" s="166"/>
      <c r="D71" s="389" t="s">
        <v>425</v>
      </c>
      <c r="E71" s="389"/>
      <c r="F71" s="389"/>
      <c r="G71" s="390"/>
      <c r="H71" s="168"/>
      <c r="I71" s="139"/>
      <c r="J71" s="97">
        <f t="shared" si="15"/>
        <v>865000</v>
      </c>
      <c r="K71" s="39">
        <v>300000</v>
      </c>
      <c r="L71" s="39"/>
      <c r="M71" s="39"/>
      <c r="N71" s="39"/>
      <c r="O71" s="48">
        <f t="shared" si="18"/>
        <v>300000</v>
      </c>
      <c r="P71" s="44" t="s">
        <v>378</v>
      </c>
      <c r="Q71" s="44"/>
      <c r="R71" s="45"/>
      <c r="S71" s="45"/>
      <c r="T71" s="45"/>
      <c r="U71" s="108"/>
      <c r="V71" s="108"/>
      <c r="W71" s="243">
        <f>SUM(P71:P71)</f>
        <v>0</v>
      </c>
      <c r="X71" s="44"/>
      <c r="Y71" s="45"/>
      <c r="Z71" s="45"/>
      <c r="AA71" s="45"/>
      <c r="AB71" s="45"/>
      <c r="AC71" s="46"/>
      <c r="AD71" s="352">
        <f t="shared" si="19"/>
        <v>0</v>
      </c>
      <c r="AE71" s="310"/>
      <c r="AF71" s="297">
        <v>565000</v>
      </c>
      <c r="AG71" s="297">
        <f t="shared" ref="AG71:AG72" si="20">AF71+AE71</f>
        <v>565000</v>
      </c>
    </row>
    <row r="72" spans="1:33" ht="23.25" customHeight="1" x14ac:dyDescent="0.3">
      <c r="A72" s="114"/>
      <c r="B72" s="166"/>
      <c r="C72" s="166"/>
      <c r="D72" s="389" t="s">
        <v>426</v>
      </c>
      <c r="E72" s="389"/>
      <c r="F72" s="389"/>
      <c r="G72" s="390"/>
      <c r="H72" s="168"/>
      <c r="I72" s="139"/>
      <c r="J72" s="97">
        <f t="shared" si="15"/>
        <v>5192434.41</v>
      </c>
      <c r="K72" s="39">
        <f>500000+1079549.65</f>
        <v>1579549.65</v>
      </c>
      <c r="L72" s="39">
        <v>31757.48</v>
      </c>
      <c r="M72" s="39">
        <v>27500</v>
      </c>
      <c r="N72" s="39"/>
      <c r="O72" s="48">
        <f t="shared" si="18"/>
        <v>1638807.13</v>
      </c>
      <c r="P72" s="44" t="s">
        <v>378</v>
      </c>
      <c r="Q72" s="44"/>
      <c r="R72" s="44"/>
      <c r="S72" s="44"/>
      <c r="T72" s="45"/>
      <c r="U72" s="45"/>
      <c r="V72" s="108"/>
      <c r="W72" s="99">
        <v>0</v>
      </c>
      <c r="X72" s="44">
        <v>2625000</v>
      </c>
      <c r="Y72" s="45"/>
      <c r="Z72" s="45">
        <v>161527.28</v>
      </c>
      <c r="AA72" s="45"/>
      <c r="AB72" s="45"/>
      <c r="AC72" s="46"/>
      <c r="AD72" s="352">
        <f t="shared" si="19"/>
        <v>2786527.28</v>
      </c>
      <c r="AE72" s="310">
        <v>411100</v>
      </c>
      <c r="AF72" s="297">
        <v>356000</v>
      </c>
      <c r="AG72" s="297">
        <f t="shared" si="20"/>
        <v>767100</v>
      </c>
    </row>
    <row r="73" spans="1:33" ht="23.25" x14ac:dyDescent="0.3">
      <c r="A73" s="114"/>
      <c r="B73" s="166"/>
      <c r="C73" s="394" t="s">
        <v>427</v>
      </c>
      <c r="D73" s="394"/>
      <c r="E73" s="394"/>
      <c r="F73" s="394"/>
      <c r="G73" s="395"/>
      <c r="H73" s="168"/>
      <c r="I73" s="172">
        <v>227</v>
      </c>
      <c r="J73" s="102">
        <f t="shared" si="15"/>
        <v>33195.4</v>
      </c>
      <c r="K73" s="26">
        <v>13825.4</v>
      </c>
      <c r="L73" s="26">
        <v>0</v>
      </c>
      <c r="M73" s="26">
        <v>0</v>
      </c>
      <c r="N73" s="26">
        <v>0</v>
      </c>
      <c r="O73" s="48">
        <f t="shared" si="18"/>
        <v>13825.4</v>
      </c>
      <c r="P73" s="76" t="s">
        <v>378</v>
      </c>
      <c r="Q73" s="76"/>
      <c r="R73" s="194"/>
      <c r="S73" s="194"/>
      <c r="T73" s="195"/>
      <c r="U73" s="195"/>
      <c r="V73" s="196"/>
      <c r="W73" s="99">
        <v>0</v>
      </c>
      <c r="X73" s="28">
        <v>6370</v>
      </c>
      <c r="Y73" s="195"/>
      <c r="Z73" s="195"/>
      <c r="AA73" s="195"/>
      <c r="AB73" s="195"/>
      <c r="AC73" s="196"/>
      <c r="AD73" s="352">
        <f t="shared" si="19"/>
        <v>6370</v>
      </c>
      <c r="AE73" s="99"/>
      <c r="AF73" s="290">
        <v>13000</v>
      </c>
      <c r="AG73" s="290">
        <f>AF73+AE73</f>
        <v>13000</v>
      </c>
    </row>
    <row r="74" spans="1:33" ht="23.25" customHeight="1" x14ac:dyDescent="0.3">
      <c r="A74" s="114"/>
      <c r="B74" s="392" t="s">
        <v>428</v>
      </c>
      <c r="C74" s="392"/>
      <c r="D74" s="392"/>
      <c r="E74" s="392"/>
      <c r="F74" s="392"/>
      <c r="G74" s="393"/>
      <c r="H74" s="110"/>
      <c r="I74" s="172">
        <v>300</v>
      </c>
      <c r="J74" s="102">
        <f t="shared" si="15"/>
        <v>111179621.89</v>
      </c>
      <c r="K74" s="26">
        <f>K75+K79</f>
        <v>3216083.07</v>
      </c>
      <c r="L74" s="26">
        <f>L75+L79</f>
        <v>0</v>
      </c>
      <c r="M74" s="26">
        <f>M75+M79</f>
        <v>1537199.99</v>
      </c>
      <c r="N74" s="26">
        <f>N75+N79</f>
        <v>0</v>
      </c>
      <c r="O74" s="48">
        <f t="shared" si="18"/>
        <v>4753283.0599999996</v>
      </c>
      <c r="P74" s="76" t="s">
        <v>378</v>
      </c>
      <c r="Q74" s="76">
        <f>Q75</f>
        <v>2660136.9900000002</v>
      </c>
      <c r="R74" s="63">
        <f>R75+R79</f>
        <v>46968000.329999998</v>
      </c>
      <c r="S74" s="63"/>
      <c r="T74" s="63"/>
      <c r="U74" s="63"/>
      <c r="V74" s="68"/>
      <c r="W74" s="243">
        <f>Q74+R74</f>
        <v>49628137.32</v>
      </c>
      <c r="X74" s="192">
        <f t="shared" ref="X74:AC74" si="21">X75+X79</f>
        <v>26808640.960000001</v>
      </c>
      <c r="Y74" s="26">
        <f t="shared" si="21"/>
        <v>0</v>
      </c>
      <c r="Z74" s="26">
        <f t="shared" si="21"/>
        <v>1796020.9000000001</v>
      </c>
      <c r="AA74" s="26">
        <f t="shared" si="21"/>
        <v>0</v>
      </c>
      <c r="AB74" s="26">
        <f t="shared" si="21"/>
        <v>12306367.17</v>
      </c>
      <c r="AC74" s="103">
        <f t="shared" si="21"/>
        <v>0</v>
      </c>
      <c r="AD74" s="352">
        <f>X74+Z74+Y74+AC74+AB74</f>
        <v>40911029.030000001</v>
      </c>
      <c r="AE74" s="243">
        <f>AE75+AE79</f>
        <v>7791795</v>
      </c>
      <c r="AF74" s="303">
        <f>AF75+AF79</f>
        <v>8095377.4800000004</v>
      </c>
      <c r="AG74" s="290">
        <f t="shared" ref="AG74:AG75" si="22">AF74+AE74</f>
        <v>15887172.48</v>
      </c>
    </row>
    <row r="75" spans="1:33" ht="23.25" customHeight="1" x14ac:dyDescent="0.3">
      <c r="A75" s="114"/>
      <c r="B75" s="166"/>
      <c r="C75" s="392" t="s">
        <v>429</v>
      </c>
      <c r="D75" s="392"/>
      <c r="E75" s="392"/>
      <c r="F75" s="392"/>
      <c r="G75" s="393"/>
      <c r="H75" s="110"/>
      <c r="I75" s="172">
        <v>310</v>
      </c>
      <c r="J75" s="102">
        <f t="shared" si="15"/>
        <v>71507137.189999998</v>
      </c>
      <c r="K75" s="74">
        <f>SUM(K76:K78)</f>
        <v>869043.92</v>
      </c>
      <c r="L75" s="74">
        <f>SUM(L76:L78)</f>
        <v>0</v>
      </c>
      <c r="M75" s="74">
        <f>SUM(M76:M78)</f>
        <v>1530486.69</v>
      </c>
      <c r="N75" s="74">
        <f>SUM(N76:N78)</f>
        <v>0</v>
      </c>
      <c r="O75" s="48">
        <f t="shared" si="18"/>
        <v>2399530.61</v>
      </c>
      <c r="P75" s="76" t="s">
        <v>378</v>
      </c>
      <c r="Q75" s="76">
        <f>Q77</f>
        <v>2660136.9900000002</v>
      </c>
      <c r="R75" s="76">
        <f>R77</f>
        <v>46968000.329999998</v>
      </c>
      <c r="S75" s="76"/>
      <c r="T75" s="63"/>
      <c r="U75" s="63"/>
      <c r="V75" s="68"/>
      <c r="W75" s="99">
        <f>Q75+R75</f>
        <v>49628137.32</v>
      </c>
      <c r="X75" s="174">
        <f>SUM(X76:X78)</f>
        <v>2287000</v>
      </c>
      <c r="Y75" s="74">
        <f>SUM(Y76:Y78)</f>
        <v>0</v>
      </c>
      <c r="Z75" s="74">
        <f>SUM(Z76:Z78)</f>
        <v>1133102.0900000001</v>
      </c>
      <c r="AA75" s="74">
        <f>SUM(AA76:AA78)</f>
        <v>0</v>
      </c>
      <c r="AB75" s="74">
        <f>SUM(AB76:AB78)</f>
        <v>12306367.17</v>
      </c>
      <c r="AC75" s="175"/>
      <c r="AD75" s="352">
        <f>X75+Z75+Y75+AB75</f>
        <v>15726469.26</v>
      </c>
      <c r="AE75" s="318">
        <f>SUM(AE76:AE78)</f>
        <v>2103000</v>
      </c>
      <c r="AF75" s="300">
        <f>SUM(AF76:AF78)</f>
        <v>1650000</v>
      </c>
      <c r="AG75" s="290">
        <f t="shared" si="22"/>
        <v>3753000</v>
      </c>
    </row>
    <row r="76" spans="1:33" ht="23.25" customHeight="1" x14ac:dyDescent="0.3">
      <c r="A76" s="114"/>
      <c r="B76" s="166"/>
      <c r="C76" s="166"/>
      <c r="D76" s="389" t="s">
        <v>430</v>
      </c>
      <c r="E76" s="389"/>
      <c r="F76" s="389"/>
      <c r="G76" s="390"/>
      <c r="H76" s="193"/>
      <c r="I76" s="139"/>
      <c r="J76" s="97">
        <f t="shared" si="15"/>
        <v>0</v>
      </c>
      <c r="K76" s="39"/>
      <c r="L76" s="39"/>
      <c r="M76" s="39"/>
      <c r="N76" s="39"/>
      <c r="O76" s="48">
        <f t="shared" si="18"/>
        <v>0</v>
      </c>
      <c r="P76" s="44" t="s">
        <v>378</v>
      </c>
      <c r="Q76" s="44"/>
      <c r="R76" s="45"/>
      <c r="S76" s="45"/>
      <c r="T76" s="45"/>
      <c r="U76" s="45"/>
      <c r="V76" s="108"/>
      <c r="W76" s="99">
        <f>R76</f>
        <v>0</v>
      </c>
      <c r="X76" s="44"/>
      <c r="Y76" s="45"/>
      <c r="Z76" s="45"/>
      <c r="AA76" s="45"/>
      <c r="AB76" s="45"/>
      <c r="AC76" s="46"/>
      <c r="AD76" s="352">
        <f t="shared" ref="AD76:AD86" si="23">X76+Z76+Y76</f>
        <v>0</v>
      </c>
      <c r="AE76" s="310"/>
      <c r="AF76" s="297"/>
      <c r="AG76" s="297"/>
    </row>
    <row r="77" spans="1:33" ht="23.25" customHeight="1" x14ac:dyDescent="0.3">
      <c r="A77" s="114"/>
      <c r="B77" s="166"/>
      <c r="C77" s="166"/>
      <c r="D77" s="389" t="s">
        <v>431</v>
      </c>
      <c r="E77" s="389"/>
      <c r="F77" s="389"/>
      <c r="G77" s="390"/>
      <c r="H77" s="193"/>
      <c r="I77" s="139"/>
      <c r="J77" s="97">
        <f t="shared" si="15"/>
        <v>69876650.5</v>
      </c>
      <c r="K77" s="39">
        <v>869043.92</v>
      </c>
      <c r="L77" s="39"/>
      <c r="M77" s="39"/>
      <c r="N77" s="39"/>
      <c r="O77" s="48">
        <f t="shared" si="18"/>
        <v>869043.92</v>
      </c>
      <c r="P77" s="44" t="s">
        <v>378</v>
      </c>
      <c r="Q77" s="44">
        <v>2660136.9900000002</v>
      </c>
      <c r="R77" s="45">
        <v>46968000.329999998</v>
      </c>
      <c r="S77" s="45"/>
      <c r="T77" s="45"/>
      <c r="U77" s="45"/>
      <c r="V77" s="45"/>
      <c r="W77" s="341">
        <f>Q77+R77</f>
        <v>49628137.32</v>
      </c>
      <c r="X77" s="44">
        <v>2287000</v>
      </c>
      <c r="Y77" s="45"/>
      <c r="Z77" s="45">
        <v>1133102.0900000001</v>
      </c>
      <c r="AA77" s="45"/>
      <c r="AB77" s="45">
        <v>12306367.17</v>
      </c>
      <c r="AC77" s="46"/>
      <c r="AD77" s="352">
        <f>X77+Z77+Y77+AB77</f>
        <v>15726469.26</v>
      </c>
      <c r="AE77" s="310">
        <v>2032600</v>
      </c>
      <c r="AF77" s="297">
        <v>1620400</v>
      </c>
      <c r="AG77" s="297">
        <f>AF77+AE77</f>
        <v>3653000</v>
      </c>
    </row>
    <row r="78" spans="1:33" ht="23.25" customHeight="1" x14ac:dyDescent="0.3">
      <c r="A78" s="114"/>
      <c r="B78" s="166"/>
      <c r="C78" s="166"/>
      <c r="D78" s="389" t="s">
        <v>432</v>
      </c>
      <c r="E78" s="389"/>
      <c r="F78" s="389"/>
      <c r="G78" s="390"/>
      <c r="H78" s="193"/>
      <c r="I78" s="139"/>
      <c r="J78" s="97">
        <f t="shared" si="15"/>
        <v>1630486.69</v>
      </c>
      <c r="K78" s="39"/>
      <c r="L78" s="39"/>
      <c r="M78" s="39">
        <v>1530486.69</v>
      </c>
      <c r="N78" s="39"/>
      <c r="O78" s="48">
        <f t="shared" si="18"/>
        <v>1530486.69</v>
      </c>
      <c r="P78" s="44" t="s">
        <v>378</v>
      </c>
      <c r="Q78" s="44"/>
      <c r="R78" s="44"/>
      <c r="S78" s="44"/>
      <c r="T78" s="45"/>
      <c r="U78" s="45"/>
      <c r="V78" s="45"/>
      <c r="W78" s="333">
        <v>0</v>
      </c>
      <c r="X78" s="44"/>
      <c r="Y78" s="45"/>
      <c r="Z78" s="45"/>
      <c r="AA78" s="45"/>
      <c r="AB78" s="45"/>
      <c r="AC78" s="46"/>
      <c r="AD78" s="352">
        <f t="shared" si="23"/>
        <v>0</v>
      </c>
      <c r="AE78" s="310">
        <v>70400</v>
      </c>
      <c r="AF78" s="297">
        <v>29600</v>
      </c>
      <c r="AG78" s="297">
        <f>AF78+AE78</f>
        <v>100000</v>
      </c>
    </row>
    <row r="79" spans="1:33" ht="38.25" customHeight="1" x14ac:dyDescent="0.3">
      <c r="A79" s="114"/>
      <c r="B79" s="166"/>
      <c r="C79" s="392" t="s">
        <v>433</v>
      </c>
      <c r="D79" s="392"/>
      <c r="E79" s="392"/>
      <c r="F79" s="392"/>
      <c r="G79" s="393"/>
      <c r="H79" s="110"/>
      <c r="I79" s="172">
        <v>340</v>
      </c>
      <c r="J79" s="102">
        <f t="shared" si="15"/>
        <v>39672484.700000003</v>
      </c>
      <c r="K79" s="74">
        <f>K80+K81+K82+K83+K84+K85+K87+K89+K86</f>
        <v>2347039.15</v>
      </c>
      <c r="L79" s="74">
        <f>L80+L81+L82+L83+L84+L85+L87</f>
        <v>0</v>
      </c>
      <c r="M79" s="74">
        <f>M80+M81+M82+M83+M84+M85+M87</f>
        <v>6713.3</v>
      </c>
      <c r="N79" s="74">
        <f>N80+N81+N82+N83+N84+N85+N87</f>
        <v>0</v>
      </c>
      <c r="O79" s="48">
        <f>K79+L79+M79+N79</f>
        <v>2353752.4499999997</v>
      </c>
      <c r="P79" s="76" t="s">
        <v>378</v>
      </c>
      <c r="Q79" s="76"/>
      <c r="R79" s="63"/>
      <c r="S79" s="63"/>
      <c r="T79" s="63"/>
      <c r="U79" s="63"/>
      <c r="V79" s="63"/>
      <c r="W79" s="341">
        <v>0</v>
      </c>
      <c r="X79" s="174">
        <f>SUM(X80:X89)</f>
        <v>24521640.960000001</v>
      </c>
      <c r="Y79" s="74">
        <f>SUM(Y80:Y87)</f>
        <v>0</v>
      </c>
      <c r="Z79" s="74">
        <f>SUM(Z80:Z87)</f>
        <v>662918.81000000006</v>
      </c>
      <c r="AA79" s="74">
        <f>SUM(AA80:AA87)</f>
        <v>0</v>
      </c>
      <c r="AB79" s="74">
        <f>SUM(AB80:AB87)</f>
        <v>0</v>
      </c>
      <c r="AC79" s="175">
        <f>AC87</f>
        <v>0</v>
      </c>
      <c r="AD79" s="352">
        <f>X79+Z79+Y79+AC79</f>
        <v>25184559.77</v>
      </c>
      <c r="AE79" s="318">
        <f>AE80+AE81+AE82+AE83+AE84+AE85+AE86+AE87+AE89</f>
        <v>5688795</v>
      </c>
      <c r="AF79" s="300">
        <f>AF80+AF81+AF82+AF83+AF84+AF85+AF86+AF87+AF89</f>
        <v>6445377.4800000004</v>
      </c>
      <c r="AG79" s="300">
        <f>AF79+AE79</f>
        <v>12134172.48</v>
      </c>
    </row>
    <row r="80" spans="1:33" ht="23.25" customHeight="1" x14ac:dyDescent="0.3">
      <c r="A80" s="114"/>
      <c r="B80" s="166"/>
      <c r="C80" s="166"/>
      <c r="D80" s="389" t="s">
        <v>434</v>
      </c>
      <c r="E80" s="389"/>
      <c r="F80" s="389"/>
      <c r="G80" s="390"/>
      <c r="H80" s="193"/>
      <c r="I80" s="139">
        <v>341</v>
      </c>
      <c r="J80" s="97">
        <f t="shared" si="15"/>
        <v>29510363.649999999</v>
      </c>
      <c r="K80" s="39">
        <v>1777946.4</v>
      </c>
      <c r="L80" s="39"/>
      <c r="M80" s="39"/>
      <c r="N80" s="39"/>
      <c r="O80" s="48">
        <f t="shared" ref="O80:O104" si="24">K80+N80+L80+M80</f>
        <v>1777946.4</v>
      </c>
      <c r="P80" s="44" t="s">
        <v>378</v>
      </c>
      <c r="Q80" s="44"/>
      <c r="R80" s="45"/>
      <c r="S80" s="45"/>
      <c r="T80" s="45"/>
      <c r="U80" s="45"/>
      <c r="V80" s="45"/>
      <c r="W80" s="341">
        <f t="shared" ref="W80:W86" si="25">SUM(P80:P80)</f>
        <v>0</v>
      </c>
      <c r="X80" s="44">
        <v>20353900.960000001</v>
      </c>
      <c r="Y80" s="45"/>
      <c r="Z80" s="45">
        <v>644693.81000000006</v>
      </c>
      <c r="AA80" s="45"/>
      <c r="AB80" s="45"/>
      <c r="AC80" s="46"/>
      <c r="AD80" s="352">
        <f t="shared" si="23"/>
        <v>20998594.77</v>
      </c>
      <c r="AE80" s="310">
        <v>1046795</v>
      </c>
      <c r="AF80" s="297">
        <v>5687027.4800000004</v>
      </c>
      <c r="AG80" s="297">
        <f>AF80+AE80</f>
        <v>6733822.4800000004</v>
      </c>
    </row>
    <row r="81" spans="1:33" ht="41.25" customHeight="1" x14ac:dyDescent="0.3">
      <c r="A81" s="114"/>
      <c r="B81" s="166"/>
      <c r="C81" s="166"/>
      <c r="D81" s="389" t="s">
        <v>435</v>
      </c>
      <c r="E81" s="389"/>
      <c r="F81" s="389"/>
      <c r="G81" s="390"/>
      <c r="H81" s="193"/>
      <c r="I81" s="139">
        <v>341</v>
      </c>
      <c r="J81" s="97">
        <f t="shared" si="15"/>
        <v>5656100</v>
      </c>
      <c r="K81" s="39"/>
      <c r="L81" s="39"/>
      <c r="M81" s="39"/>
      <c r="N81" s="39"/>
      <c r="O81" s="48">
        <f t="shared" si="24"/>
        <v>0</v>
      </c>
      <c r="P81" s="44" t="s">
        <v>378</v>
      </c>
      <c r="Q81" s="44"/>
      <c r="R81" s="45"/>
      <c r="S81" s="45"/>
      <c r="T81" s="45"/>
      <c r="U81" s="108"/>
      <c r="V81" s="108"/>
      <c r="W81" s="243">
        <f t="shared" si="25"/>
        <v>0</v>
      </c>
      <c r="X81" s="44">
        <v>3198000</v>
      </c>
      <c r="Y81" s="45"/>
      <c r="Z81" s="45"/>
      <c r="AA81" s="45"/>
      <c r="AB81" s="45"/>
      <c r="AC81" s="46"/>
      <c r="AD81" s="352">
        <f t="shared" si="23"/>
        <v>3198000</v>
      </c>
      <c r="AE81" s="310">
        <v>2458100</v>
      </c>
      <c r="AF81" s="297"/>
      <c r="AG81" s="297">
        <f>AF81+AE81</f>
        <v>2458100</v>
      </c>
    </row>
    <row r="82" spans="1:33" ht="23.25" customHeight="1" x14ac:dyDescent="0.3">
      <c r="A82" s="114"/>
      <c r="B82" s="166"/>
      <c r="C82" s="166"/>
      <c r="D82" s="389" t="s">
        <v>436</v>
      </c>
      <c r="E82" s="389"/>
      <c r="F82" s="389"/>
      <c r="G82" s="390"/>
      <c r="H82" s="193"/>
      <c r="I82" s="139">
        <v>342</v>
      </c>
      <c r="J82" s="97">
        <f t="shared" si="15"/>
        <v>2026350</v>
      </c>
      <c r="K82" s="39"/>
      <c r="L82" s="39"/>
      <c r="M82" s="39"/>
      <c r="N82" s="39"/>
      <c r="O82" s="48">
        <f t="shared" si="24"/>
        <v>0</v>
      </c>
      <c r="P82" s="44" t="s">
        <v>378</v>
      </c>
      <c r="Q82" s="44"/>
      <c r="R82" s="45"/>
      <c r="S82" s="45"/>
      <c r="T82" s="45"/>
      <c r="U82" s="108"/>
      <c r="V82" s="108"/>
      <c r="W82" s="243">
        <f t="shared" si="25"/>
        <v>0</v>
      </c>
      <c r="X82" s="44">
        <v>37000</v>
      </c>
      <c r="Y82" s="45"/>
      <c r="Z82" s="45"/>
      <c r="AA82" s="45"/>
      <c r="AB82" s="45"/>
      <c r="AC82" s="46"/>
      <c r="AD82" s="352">
        <f t="shared" si="23"/>
        <v>37000</v>
      </c>
      <c r="AE82" s="310">
        <v>1983000</v>
      </c>
      <c r="AF82" s="297">
        <v>6350</v>
      </c>
      <c r="AG82" s="297">
        <f t="shared" ref="AG82:AG89" si="26">AF82+AE82</f>
        <v>1989350</v>
      </c>
    </row>
    <row r="83" spans="1:33" ht="23.25" customHeight="1" x14ac:dyDescent="0.3">
      <c r="A83" s="114"/>
      <c r="B83" s="166"/>
      <c r="C83" s="166"/>
      <c r="D83" s="389" t="s">
        <v>437</v>
      </c>
      <c r="E83" s="389"/>
      <c r="F83" s="389"/>
      <c r="G83" s="390"/>
      <c r="H83" s="193"/>
      <c r="I83" s="139">
        <v>345</v>
      </c>
      <c r="J83" s="97">
        <f t="shared" si="15"/>
        <v>116905.06</v>
      </c>
      <c r="K83" s="39">
        <v>2805.06</v>
      </c>
      <c r="L83" s="39"/>
      <c r="M83" s="39"/>
      <c r="N83" s="39"/>
      <c r="O83" s="48">
        <f t="shared" si="24"/>
        <v>2805.06</v>
      </c>
      <c r="P83" s="44" t="s">
        <v>378</v>
      </c>
      <c r="Q83" s="44"/>
      <c r="R83" s="45"/>
      <c r="S83" s="45"/>
      <c r="T83" s="45"/>
      <c r="U83" s="108"/>
      <c r="V83" s="108"/>
      <c r="W83" s="243">
        <f t="shared" si="25"/>
        <v>0</v>
      </c>
      <c r="X83" s="44">
        <v>105000</v>
      </c>
      <c r="Y83" s="45"/>
      <c r="Z83" s="45"/>
      <c r="AA83" s="45"/>
      <c r="AB83" s="45"/>
      <c r="AC83" s="46"/>
      <c r="AD83" s="352">
        <f t="shared" si="23"/>
        <v>105000</v>
      </c>
      <c r="AE83" s="310"/>
      <c r="AF83" s="297">
        <v>9100</v>
      </c>
      <c r="AG83" s="297">
        <f t="shared" si="26"/>
        <v>9100</v>
      </c>
    </row>
    <row r="84" spans="1:33" ht="23.25" customHeight="1" x14ac:dyDescent="0.3">
      <c r="A84" s="114"/>
      <c r="B84" s="166"/>
      <c r="C84" s="166"/>
      <c r="D84" s="389" t="s">
        <v>438</v>
      </c>
      <c r="E84" s="389"/>
      <c r="F84" s="389"/>
      <c r="G84" s="390"/>
      <c r="H84" s="193"/>
      <c r="I84" s="139">
        <v>346</v>
      </c>
      <c r="J84" s="97">
        <f t="shared" si="15"/>
        <v>18225</v>
      </c>
      <c r="K84" s="39"/>
      <c r="L84" s="39"/>
      <c r="M84" s="39"/>
      <c r="N84" s="39"/>
      <c r="O84" s="48">
        <f t="shared" si="24"/>
        <v>0</v>
      </c>
      <c r="P84" s="44" t="s">
        <v>378</v>
      </c>
      <c r="Q84" s="44"/>
      <c r="R84" s="45"/>
      <c r="S84" s="45"/>
      <c r="T84" s="45"/>
      <c r="U84" s="108"/>
      <c r="V84" s="108"/>
      <c r="W84" s="243">
        <f t="shared" si="25"/>
        <v>0</v>
      </c>
      <c r="X84" s="44"/>
      <c r="Y84" s="45"/>
      <c r="Z84" s="45">
        <v>18225</v>
      </c>
      <c r="AA84" s="45"/>
      <c r="AB84" s="45"/>
      <c r="AC84" s="46"/>
      <c r="AD84" s="352">
        <f t="shared" si="23"/>
        <v>18225</v>
      </c>
      <c r="AE84" s="310"/>
      <c r="AF84" s="297"/>
      <c r="AG84" s="297">
        <f t="shared" si="26"/>
        <v>0</v>
      </c>
    </row>
    <row r="85" spans="1:33" ht="23.25" customHeight="1" x14ac:dyDescent="0.3">
      <c r="A85" s="114"/>
      <c r="B85" s="166"/>
      <c r="C85" s="166"/>
      <c r="D85" s="389" t="s">
        <v>439</v>
      </c>
      <c r="E85" s="389"/>
      <c r="F85" s="389"/>
      <c r="G85" s="390"/>
      <c r="H85" s="193"/>
      <c r="I85" s="139">
        <v>343</v>
      </c>
      <c r="J85" s="97">
        <f t="shared" si="15"/>
        <v>221882</v>
      </c>
      <c r="K85" s="39">
        <v>139682</v>
      </c>
      <c r="L85" s="39"/>
      <c r="M85" s="39"/>
      <c r="N85" s="39"/>
      <c r="O85" s="48">
        <f t="shared" si="24"/>
        <v>139682</v>
      </c>
      <c r="P85" s="44" t="s">
        <v>378</v>
      </c>
      <c r="Q85" s="44"/>
      <c r="R85" s="45"/>
      <c r="S85" s="45"/>
      <c r="T85" s="45"/>
      <c r="U85" s="108"/>
      <c r="V85" s="108"/>
      <c r="W85" s="243">
        <f t="shared" si="25"/>
        <v>0</v>
      </c>
      <c r="X85" s="44">
        <v>82200</v>
      </c>
      <c r="Y85" s="45"/>
      <c r="Z85" s="45"/>
      <c r="AA85" s="45"/>
      <c r="AB85" s="45"/>
      <c r="AC85" s="46"/>
      <c r="AD85" s="352">
        <f t="shared" si="23"/>
        <v>82200</v>
      </c>
      <c r="AE85" s="310"/>
      <c r="AF85" s="297">
        <v>0</v>
      </c>
      <c r="AG85" s="297">
        <f t="shared" si="26"/>
        <v>0</v>
      </c>
    </row>
    <row r="86" spans="1:33" ht="23.25" customHeight="1" x14ac:dyDescent="0.3">
      <c r="A86" s="114"/>
      <c r="B86" s="166"/>
      <c r="C86" s="166"/>
      <c r="D86" s="389" t="s">
        <v>440</v>
      </c>
      <c r="E86" s="389"/>
      <c r="F86" s="389"/>
      <c r="G86" s="390"/>
      <c r="H86" s="193"/>
      <c r="I86" s="139">
        <v>344</v>
      </c>
      <c r="J86" s="97">
        <f t="shared" si="15"/>
        <v>121460</v>
      </c>
      <c r="K86" s="39">
        <v>11760</v>
      </c>
      <c r="L86" s="39"/>
      <c r="M86" s="39"/>
      <c r="N86" s="39"/>
      <c r="O86" s="48">
        <f t="shared" si="24"/>
        <v>11760</v>
      </c>
      <c r="P86" s="44"/>
      <c r="Q86" s="44"/>
      <c r="R86" s="45"/>
      <c r="S86" s="45"/>
      <c r="T86" s="45"/>
      <c r="U86" s="108"/>
      <c r="V86" s="108"/>
      <c r="W86" s="243">
        <f t="shared" si="25"/>
        <v>0</v>
      </c>
      <c r="X86" s="44">
        <v>16800</v>
      </c>
      <c r="Y86" s="45"/>
      <c r="Z86" s="45"/>
      <c r="AA86" s="45"/>
      <c r="AB86" s="45"/>
      <c r="AC86" s="46"/>
      <c r="AD86" s="352">
        <f t="shared" si="23"/>
        <v>16800</v>
      </c>
      <c r="AE86" s="310"/>
      <c r="AF86" s="297">
        <v>92900</v>
      </c>
      <c r="AG86" s="297">
        <f t="shared" si="26"/>
        <v>92900</v>
      </c>
    </row>
    <row r="87" spans="1:33" ht="23.25" customHeight="1" x14ac:dyDescent="0.3">
      <c r="A87" s="114"/>
      <c r="B87" s="166"/>
      <c r="C87" s="166"/>
      <c r="D87" s="389" t="s">
        <v>456</v>
      </c>
      <c r="E87" s="389"/>
      <c r="F87" s="389"/>
      <c r="G87" s="390"/>
      <c r="H87" s="193"/>
      <c r="I87" s="139">
        <v>346</v>
      </c>
      <c r="J87" s="97">
        <f t="shared" si="15"/>
        <v>1909458.99</v>
      </c>
      <c r="K87" s="39">
        <v>414845.69</v>
      </c>
      <c r="L87" s="39"/>
      <c r="M87" s="39">
        <v>6713.3</v>
      </c>
      <c r="N87" s="39"/>
      <c r="O87" s="48">
        <f t="shared" si="24"/>
        <v>421558.99</v>
      </c>
      <c r="P87" s="44" t="s">
        <v>378</v>
      </c>
      <c r="Q87" s="44"/>
      <c r="R87" s="45"/>
      <c r="S87" s="45"/>
      <c r="T87" s="45"/>
      <c r="U87" s="108"/>
      <c r="V87" s="108"/>
      <c r="W87" s="243">
        <v>0</v>
      </c>
      <c r="X87" s="44">
        <v>637000</v>
      </c>
      <c r="Y87" s="45"/>
      <c r="Z87" s="45"/>
      <c r="AA87" s="45"/>
      <c r="AB87" s="45"/>
      <c r="AC87" s="46"/>
      <c r="AD87" s="352">
        <f>X87+Z87+Y87+AC87</f>
        <v>637000</v>
      </c>
      <c r="AE87" s="310">
        <v>200900</v>
      </c>
      <c r="AF87" s="297">
        <v>650000</v>
      </c>
      <c r="AG87" s="297">
        <f t="shared" si="26"/>
        <v>850900</v>
      </c>
    </row>
    <row r="88" spans="1:33" ht="39.75" customHeight="1" x14ac:dyDescent="0.3">
      <c r="A88" s="166"/>
      <c r="B88" s="166"/>
      <c r="C88" s="166"/>
      <c r="D88" s="389" t="s">
        <v>471</v>
      </c>
      <c r="E88" s="389"/>
      <c r="F88" s="389"/>
      <c r="G88" s="390"/>
      <c r="H88" s="193"/>
      <c r="I88" s="139">
        <v>347</v>
      </c>
      <c r="J88" s="97">
        <f t="shared" si="15"/>
        <v>37740</v>
      </c>
      <c r="K88" s="39"/>
      <c r="L88" s="39"/>
      <c r="M88" s="39"/>
      <c r="N88" s="288"/>
      <c r="O88" s="48">
        <f t="shared" si="24"/>
        <v>0</v>
      </c>
      <c r="P88" s="44"/>
      <c r="Q88" s="44"/>
      <c r="R88" s="45"/>
      <c r="S88" s="45"/>
      <c r="T88" s="45"/>
      <c r="U88" s="108"/>
      <c r="V88" s="108"/>
      <c r="W88" s="243">
        <v>0</v>
      </c>
      <c r="X88" s="44">
        <v>37740</v>
      </c>
      <c r="Y88" s="45"/>
      <c r="Z88" s="45"/>
      <c r="AA88" s="45"/>
      <c r="AB88" s="45"/>
      <c r="AC88" s="46"/>
      <c r="AD88" s="352">
        <f>X88+Z88+Y88+AC88</f>
        <v>37740</v>
      </c>
      <c r="AE88" s="310"/>
      <c r="AF88" s="297"/>
      <c r="AG88" s="297"/>
    </row>
    <row r="89" spans="1:33" ht="40.5" customHeight="1" x14ac:dyDescent="0.3">
      <c r="A89" s="166"/>
      <c r="B89" s="166"/>
      <c r="C89" s="166"/>
      <c r="D89" s="390" t="s">
        <v>457</v>
      </c>
      <c r="E89" s="391"/>
      <c r="F89" s="391"/>
      <c r="G89" s="391"/>
      <c r="H89" s="255"/>
      <c r="I89" s="139">
        <v>349</v>
      </c>
      <c r="J89" s="97">
        <f t="shared" si="15"/>
        <v>54000</v>
      </c>
      <c r="K89" s="256"/>
      <c r="L89" s="256"/>
      <c r="M89" s="256"/>
      <c r="N89" s="257"/>
      <c r="O89" s="48">
        <f t="shared" si="24"/>
        <v>0</v>
      </c>
      <c r="P89" s="44"/>
      <c r="Q89" s="44"/>
      <c r="R89" s="45"/>
      <c r="S89" s="45"/>
      <c r="T89" s="45"/>
      <c r="U89" s="108"/>
      <c r="V89" s="108"/>
      <c r="W89" s="243">
        <v>0</v>
      </c>
      <c r="X89" s="44">
        <v>54000</v>
      </c>
      <c r="Y89" s="45"/>
      <c r="Z89" s="45"/>
      <c r="AA89" s="45"/>
      <c r="AB89" s="45"/>
      <c r="AC89" s="108"/>
      <c r="AD89" s="352">
        <f>X89+Z89+Y89+AC89</f>
        <v>54000</v>
      </c>
      <c r="AE89" s="310"/>
      <c r="AF89" s="297"/>
      <c r="AG89" s="297">
        <f t="shared" si="26"/>
        <v>0</v>
      </c>
    </row>
    <row r="90" spans="1:33" ht="23.25" customHeight="1" thickBot="1" x14ac:dyDescent="0.35">
      <c r="A90" s="258"/>
      <c r="B90" s="177"/>
      <c r="C90" s="432" t="s">
        <v>417</v>
      </c>
      <c r="D90" s="432"/>
      <c r="E90" s="432"/>
      <c r="F90" s="432"/>
      <c r="G90" s="433"/>
      <c r="H90" s="147">
        <v>247</v>
      </c>
      <c r="I90" s="179">
        <v>223</v>
      </c>
      <c r="J90" s="275">
        <f t="shared" si="15"/>
        <v>7642707.5700000003</v>
      </c>
      <c r="K90" s="148">
        <v>2138632.4300000002</v>
      </c>
      <c r="L90" s="148">
        <v>1202880.4099999999</v>
      </c>
      <c r="M90" s="148">
        <v>205926.73</v>
      </c>
      <c r="N90" s="148"/>
      <c r="O90" s="338">
        <f t="shared" si="24"/>
        <v>3547439.57</v>
      </c>
      <c r="P90" s="150"/>
      <c r="Q90" s="150"/>
      <c r="R90" s="152"/>
      <c r="S90" s="150"/>
      <c r="T90" s="150"/>
      <c r="U90" s="151"/>
      <c r="V90" s="153"/>
      <c r="W90" s="276"/>
      <c r="X90" s="150">
        <v>1630268</v>
      </c>
      <c r="Y90" s="152"/>
      <c r="Z90" s="152"/>
      <c r="AA90" s="152"/>
      <c r="AB90" s="152"/>
      <c r="AC90" s="153"/>
      <c r="AD90" s="352">
        <f t="shared" ref="AD90:AD91" si="27">X90+Z90+Y90+AC90</f>
        <v>1630268</v>
      </c>
      <c r="AE90" s="264">
        <v>447000</v>
      </c>
      <c r="AF90" s="293">
        <v>2018000</v>
      </c>
      <c r="AG90" s="361">
        <f>AF90+AE90</f>
        <v>2465000</v>
      </c>
    </row>
    <row r="91" spans="1:33" ht="57" customHeight="1" thickBot="1" x14ac:dyDescent="0.35">
      <c r="A91" s="258"/>
      <c r="B91" s="434" t="s">
        <v>469</v>
      </c>
      <c r="C91" s="435"/>
      <c r="D91" s="435"/>
      <c r="E91" s="435"/>
      <c r="F91" s="435"/>
      <c r="G91" s="436"/>
      <c r="H91" s="198">
        <v>321</v>
      </c>
      <c r="I91" s="184">
        <v>264</v>
      </c>
      <c r="J91" s="285">
        <f t="shared" si="15"/>
        <v>1700</v>
      </c>
      <c r="K91" s="156"/>
      <c r="L91" s="156"/>
      <c r="M91" s="156"/>
      <c r="N91" s="156"/>
      <c r="O91" s="286">
        <f t="shared" si="24"/>
        <v>0</v>
      </c>
      <c r="P91" s="157"/>
      <c r="Q91" s="157"/>
      <c r="R91" s="157"/>
      <c r="S91" s="157"/>
      <c r="T91" s="157"/>
      <c r="U91" s="185"/>
      <c r="V91" s="159"/>
      <c r="W91" s="287"/>
      <c r="X91" s="157">
        <v>1700</v>
      </c>
      <c r="Y91" s="158"/>
      <c r="Z91" s="158"/>
      <c r="AA91" s="158"/>
      <c r="AB91" s="158"/>
      <c r="AC91" s="159"/>
      <c r="AD91" s="352">
        <f t="shared" si="27"/>
        <v>1700</v>
      </c>
      <c r="AE91" s="267"/>
      <c r="AF91" s="304"/>
      <c r="AG91" s="304"/>
    </row>
    <row r="92" spans="1:33" ht="23.25" customHeight="1" thickBot="1" x14ac:dyDescent="0.35">
      <c r="A92" s="114"/>
      <c r="B92" s="379" t="s">
        <v>441</v>
      </c>
      <c r="C92" s="380"/>
      <c r="D92" s="380"/>
      <c r="E92" s="380"/>
      <c r="F92" s="380"/>
      <c r="G92" s="381"/>
      <c r="H92" s="277">
        <v>340</v>
      </c>
      <c r="I92" s="278">
        <v>290</v>
      </c>
      <c r="J92" s="279">
        <f t="shared" si="15"/>
        <v>791885.02</v>
      </c>
      <c r="K92" s="280">
        <v>0</v>
      </c>
      <c r="L92" s="280">
        <v>0</v>
      </c>
      <c r="M92" s="280">
        <v>0</v>
      </c>
      <c r="N92" s="280">
        <f>N95+N96</f>
        <v>0</v>
      </c>
      <c r="O92" s="111">
        <f t="shared" si="24"/>
        <v>0</v>
      </c>
      <c r="P92" s="281">
        <f>SUM(P93:P98)</f>
        <v>791885.02</v>
      </c>
      <c r="Q92" s="281"/>
      <c r="R92" s="281"/>
      <c r="S92" s="281"/>
      <c r="T92" s="281"/>
      <c r="U92" s="282"/>
      <c r="V92" s="283"/>
      <c r="W92" s="284">
        <f>P92</f>
        <v>791885.02</v>
      </c>
      <c r="X92" s="281">
        <v>0</v>
      </c>
      <c r="Y92" s="280">
        <f>SUM(Y93:Y98)</f>
        <v>0</v>
      </c>
      <c r="Z92" s="280">
        <f>SUM(Z93:Z98)</f>
        <v>0</v>
      </c>
      <c r="AA92" s="280">
        <f>SUM(AA93:AA98)</f>
        <v>0</v>
      </c>
      <c r="AB92" s="280">
        <f>SUM(AB93:AB98)</f>
        <v>0</v>
      </c>
      <c r="AC92" s="283">
        <v>0</v>
      </c>
      <c r="AD92" s="355">
        <f>X92+Z92+Y92+AC92</f>
        <v>0</v>
      </c>
      <c r="AE92" s="319">
        <v>0</v>
      </c>
      <c r="AF92" s="305">
        <v>0</v>
      </c>
      <c r="AG92" s="305">
        <v>0</v>
      </c>
    </row>
    <row r="93" spans="1:33" ht="40.5" customHeight="1" thickBot="1" x14ac:dyDescent="0.35">
      <c r="A93" s="114"/>
      <c r="B93" s="199"/>
      <c r="C93" s="199"/>
      <c r="D93" s="382" t="s">
        <v>442</v>
      </c>
      <c r="E93" s="382"/>
      <c r="F93" s="382"/>
      <c r="G93" s="383"/>
      <c r="H93" s="200"/>
      <c r="I93" s="201">
        <v>296</v>
      </c>
      <c r="J93" s="202">
        <f t="shared" si="15"/>
        <v>791885.02</v>
      </c>
      <c r="K93" s="203"/>
      <c r="L93" s="203"/>
      <c r="M93" s="203"/>
      <c r="N93" s="203"/>
      <c r="O93" s="41">
        <f t="shared" si="24"/>
        <v>0</v>
      </c>
      <c r="P93" s="204">
        <v>791885.02</v>
      </c>
      <c r="Q93" s="204"/>
      <c r="R93" s="205"/>
      <c r="S93" s="205"/>
      <c r="T93" s="205"/>
      <c r="U93" s="206"/>
      <c r="V93" s="206"/>
      <c r="W93" s="271">
        <f>SUM(P93:P93)</f>
        <v>791885.02</v>
      </c>
      <c r="X93" s="204"/>
      <c r="Y93" s="205"/>
      <c r="Z93" s="205"/>
      <c r="AA93" s="205"/>
      <c r="AB93" s="205"/>
      <c r="AC93" s="206"/>
      <c r="AD93" s="349">
        <f>X93+Z93+Y93</f>
        <v>0</v>
      </c>
      <c r="AE93" s="316"/>
      <c r="AF93" s="306"/>
      <c r="AG93" s="306"/>
    </row>
    <row r="94" spans="1:33" ht="23.25" customHeight="1" thickTop="1" thickBot="1" x14ac:dyDescent="0.35">
      <c r="A94" s="114"/>
      <c r="B94" s="384" t="s">
        <v>443</v>
      </c>
      <c r="C94" s="385"/>
      <c r="D94" s="385"/>
      <c r="E94" s="385"/>
      <c r="F94" s="385"/>
      <c r="G94" s="386"/>
      <c r="H94" s="198">
        <v>850</v>
      </c>
      <c r="I94" s="120">
        <v>290</v>
      </c>
      <c r="J94" s="121">
        <f t="shared" ref="J94:J104" si="28">O94+W94+AD94+AG94</f>
        <v>1536055</v>
      </c>
      <c r="K94" s="156">
        <f>K95+K96</f>
        <v>742415</v>
      </c>
      <c r="L94" s="156">
        <v>0</v>
      </c>
      <c r="M94" s="156">
        <v>0</v>
      </c>
      <c r="N94" s="156"/>
      <c r="O94" s="335">
        <f t="shared" si="24"/>
        <v>742415</v>
      </c>
      <c r="P94" s="157"/>
      <c r="Q94" s="157"/>
      <c r="R94" s="157"/>
      <c r="S94" s="157"/>
      <c r="T94" s="157"/>
      <c r="U94" s="185"/>
      <c r="V94" s="159"/>
      <c r="W94" s="272">
        <v>0</v>
      </c>
      <c r="X94" s="157">
        <f>X97+X98+X99+X102+X103+X100+X101</f>
        <v>259640</v>
      </c>
      <c r="Y94" s="157">
        <f t="shared" ref="Y94:AC94" si="29">Y97+Y98+Y99+Y102+Y103</f>
        <v>0</v>
      </c>
      <c r="Z94" s="157">
        <f t="shared" si="29"/>
        <v>0</v>
      </c>
      <c r="AA94" s="157">
        <f t="shared" si="29"/>
        <v>0</v>
      </c>
      <c r="AB94" s="157">
        <f t="shared" si="29"/>
        <v>0</v>
      </c>
      <c r="AC94" s="157">
        <f t="shared" si="29"/>
        <v>0</v>
      </c>
      <c r="AD94" s="350">
        <f>X94+Z94+Y94</f>
        <v>259640</v>
      </c>
      <c r="AE94" s="263">
        <f>AE95+AE96+AE97+AE98+AE99+AE102+AE103</f>
        <v>271000</v>
      </c>
      <c r="AF94" s="299">
        <f>AF95+AF96+AF97+AF98+AF99+AF102+AF103</f>
        <v>263000</v>
      </c>
      <c r="AG94" s="359">
        <f>AF94+AE94</f>
        <v>534000</v>
      </c>
    </row>
    <row r="95" spans="1:33" ht="23.25" customHeight="1" x14ac:dyDescent="0.3">
      <c r="A95" s="114"/>
      <c r="B95" s="128"/>
      <c r="C95" s="128"/>
      <c r="D95" s="387" t="s">
        <v>444</v>
      </c>
      <c r="E95" s="387"/>
      <c r="F95" s="387"/>
      <c r="G95" s="388"/>
      <c r="H95" s="207">
        <v>851</v>
      </c>
      <c r="I95" s="208">
        <v>291</v>
      </c>
      <c r="J95" s="140">
        <f>O95+W95+AD95+AG95</f>
        <v>271000</v>
      </c>
      <c r="K95" s="209"/>
      <c r="L95" s="209"/>
      <c r="M95" s="209"/>
      <c r="N95" s="209"/>
      <c r="O95" s="43">
        <f t="shared" si="24"/>
        <v>0</v>
      </c>
      <c r="P95" s="210" t="s">
        <v>378</v>
      </c>
      <c r="Q95" s="210"/>
      <c r="R95" s="211"/>
      <c r="S95" s="212"/>
      <c r="T95" s="212"/>
      <c r="U95" s="213"/>
      <c r="V95" s="213"/>
      <c r="W95" s="242">
        <f t="shared" ref="W95:W100" si="30">SUM(P95:P95)</f>
        <v>0</v>
      </c>
      <c r="X95" s="210"/>
      <c r="Y95" s="212"/>
      <c r="Z95" s="212"/>
      <c r="AA95" s="212"/>
      <c r="AB95" s="212"/>
      <c r="AC95" s="213"/>
      <c r="AD95" s="351">
        <f t="shared" ref="AD95:AD103" si="31">X95+Z95+Y95</f>
        <v>0</v>
      </c>
      <c r="AE95" s="315">
        <v>271000</v>
      </c>
      <c r="AF95" s="307"/>
      <c r="AG95" s="307">
        <f>AF95+AE95</f>
        <v>271000</v>
      </c>
    </row>
    <row r="96" spans="1:33" ht="23.25" customHeight="1" x14ac:dyDescent="0.3">
      <c r="A96" s="114"/>
      <c r="B96" s="166"/>
      <c r="C96" s="166"/>
      <c r="D96" s="371" t="s">
        <v>445</v>
      </c>
      <c r="E96" s="371"/>
      <c r="F96" s="371"/>
      <c r="G96" s="372"/>
      <c r="H96" s="96">
        <v>851</v>
      </c>
      <c r="I96" s="139">
        <v>291</v>
      </c>
      <c r="J96" s="97">
        <f t="shared" si="28"/>
        <v>1005415</v>
      </c>
      <c r="K96" s="39">
        <v>742415</v>
      </c>
      <c r="L96" s="39"/>
      <c r="M96" s="39"/>
      <c r="N96" s="39"/>
      <c r="O96" s="48">
        <f t="shared" si="24"/>
        <v>742415</v>
      </c>
      <c r="P96" s="44" t="s">
        <v>378</v>
      </c>
      <c r="Q96" s="44"/>
      <c r="R96" s="45"/>
      <c r="S96" s="45"/>
      <c r="T96" s="45"/>
      <c r="U96" s="108"/>
      <c r="V96" s="108"/>
      <c r="W96" s="243">
        <f t="shared" si="30"/>
        <v>0</v>
      </c>
      <c r="X96" s="44"/>
      <c r="Y96" s="45"/>
      <c r="Z96" s="45"/>
      <c r="AA96" s="45"/>
      <c r="AB96" s="45"/>
      <c r="AC96" s="46"/>
      <c r="AD96" s="352">
        <f t="shared" si="31"/>
        <v>0</v>
      </c>
      <c r="AE96" s="310"/>
      <c r="AF96" s="297">
        <v>263000</v>
      </c>
      <c r="AG96" s="297">
        <f>AF96+AE96</f>
        <v>263000</v>
      </c>
    </row>
    <row r="97" spans="1:259" ht="23.25" customHeight="1" x14ac:dyDescent="0.3">
      <c r="A97" s="114"/>
      <c r="B97" s="166"/>
      <c r="C97" s="166"/>
      <c r="D97" s="371" t="s">
        <v>470</v>
      </c>
      <c r="E97" s="371"/>
      <c r="F97" s="371"/>
      <c r="G97" s="372"/>
      <c r="H97" s="96">
        <v>852</v>
      </c>
      <c r="I97" s="139">
        <v>291</v>
      </c>
      <c r="J97" s="97">
        <f t="shared" si="28"/>
        <v>85680</v>
      </c>
      <c r="K97" s="39"/>
      <c r="L97" s="39"/>
      <c r="M97" s="39"/>
      <c r="N97" s="39"/>
      <c r="O97" s="48">
        <f t="shared" si="24"/>
        <v>0</v>
      </c>
      <c r="P97" s="44" t="s">
        <v>378</v>
      </c>
      <c r="Q97" s="44"/>
      <c r="R97" s="45"/>
      <c r="S97" s="45"/>
      <c r="T97" s="45"/>
      <c r="U97" s="108"/>
      <c r="V97" s="108"/>
      <c r="W97" s="243">
        <f t="shared" si="30"/>
        <v>0</v>
      </c>
      <c r="X97" s="44">
        <v>85680</v>
      </c>
      <c r="Y97" s="45"/>
      <c r="Z97" s="45"/>
      <c r="AA97" s="45"/>
      <c r="AB97" s="45"/>
      <c r="AC97" s="46"/>
      <c r="AD97" s="352">
        <f t="shared" si="31"/>
        <v>85680</v>
      </c>
      <c r="AE97" s="310"/>
      <c r="AF97" s="297"/>
      <c r="AG97" s="297"/>
    </row>
    <row r="98" spans="1:259" ht="23.25" customHeight="1" x14ac:dyDescent="0.3">
      <c r="A98" s="114"/>
      <c r="B98" s="166"/>
      <c r="C98" s="166"/>
      <c r="D98" s="371" t="s">
        <v>446</v>
      </c>
      <c r="E98" s="371"/>
      <c r="F98" s="371"/>
      <c r="G98" s="372"/>
      <c r="H98" s="96">
        <v>853</v>
      </c>
      <c r="I98" s="139">
        <v>291</v>
      </c>
      <c r="J98" s="97">
        <f t="shared" si="28"/>
        <v>87620</v>
      </c>
      <c r="K98" s="39"/>
      <c r="L98" s="39"/>
      <c r="M98" s="39"/>
      <c r="N98" s="39"/>
      <c r="O98" s="48">
        <f t="shared" si="24"/>
        <v>0</v>
      </c>
      <c r="P98" s="44" t="s">
        <v>378</v>
      </c>
      <c r="Q98" s="44"/>
      <c r="R98" s="45"/>
      <c r="S98" s="45"/>
      <c r="T98" s="45"/>
      <c r="U98" s="108"/>
      <c r="V98" s="108"/>
      <c r="W98" s="243">
        <f t="shared" si="30"/>
        <v>0</v>
      </c>
      <c r="X98" s="44">
        <v>87620</v>
      </c>
      <c r="Y98" s="45"/>
      <c r="Z98" s="45"/>
      <c r="AA98" s="45"/>
      <c r="AB98" s="45"/>
      <c r="AC98" s="46"/>
      <c r="AD98" s="352">
        <f t="shared" si="31"/>
        <v>87620</v>
      </c>
      <c r="AE98" s="310"/>
      <c r="AF98" s="297"/>
      <c r="AG98" s="297"/>
    </row>
    <row r="99" spans="1:259" ht="42.75" customHeight="1" x14ac:dyDescent="0.3">
      <c r="A99" s="114"/>
      <c r="B99" s="166"/>
      <c r="C99" s="166"/>
      <c r="D99" s="371" t="s">
        <v>447</v>
      </c>
      <c r="E99" s="371"/>
      <c r="F99" s="371"/>
      <c r="G99" s="372"/>
      <c r="H99" s="96">
        <v>853</v>
      </c>
      <c r="I99" s="139">
        <v>292</v>
      </c>
      <c r="J99" s="97">
        <f t="shared" si="28"/>
        <v>100</v>
      </c>
      <c r="K99" s="39"/>
      <c r="L99" s="39"/>
      <c r="M99" s="39"/>
      <c r="N99" s="39"/>
      <c r="O99" s="48">
        <f t="shared" si="24"/>
        <v>0</v>
      </c>
      <c r="P99" s="44"/>
      <c r="Q99" s="44"/>
      <c r="R99" s="45"/>
      <c r="S99" s="45"/>
      <c r="T99" s="45"/>
      <c r="U99" s="108"/>
      <c r="V99" s="108"/>
      <c r="W99" s="243">
        <f t="shared" si="30"/>
        <v>0</v>
      </c>
      <c r="X99" s="44">
        <v>100</v>
      </c>
      <c r="Y99" s="45"/>
      <c r="Z99" s="45"/>
      <c r="AA99" s="45"/>
      <c r="AB99" s="45"/>
      <c r="AC99" s="46"/>
      <c r="AD99" s="352">
        <f t="shared" si="31"/>
        <v>100</v>
      </c>
      <c r="AE99" s="310"/>
      <c r="AF99" s="297"/>
      <c r="AG99" s="297"/>
    </row>
    <row r="100" spans="1:259" ht="42.75" customHeight="1" x14ac:dyDescent="0.3">
      <c r="A100" s="114"/>
      <c r="B100" s="166"/>
      <c r="C100" s="166"/>
      <c r="D100" s="371" t="s">
        <v>461</v>
      </c>
      <c r="E100" s="371"/>
      <c r="F100" s="371"/>
      <c r="G100" s="372"/>
      <c r="H100" s="96">
        <v>853</v>
      </c>
      <c r="I100" s="139">
        <v>293</v>
      </c>
      <c r="J100" s="97">
        <f t="shared" si="28"/>
        <v>0</v>
      </c>
      <c r="K100" s="39"/>
      <c r="L100" s="39"/>
      <c r="M100" s="39"/>
      <c r="N100" s="39"/>
      <c r="O100" s="48"/>
      <c r="P100" s="44"/>
      <c r="Q100" s="44"/>
      <c r="R100" s="45"/>
      <c r="S100" s="45"/>
      <c r="T100" s="45"/>
      <c r="U100" s="108"/>
      <c r="V100" s="108"/>
      <c r="W100" s="243">
        <f t="shared" si="30"/>
        <v>0</v>
      </c>
      <c r="X100" s="44"/>
      <c r="Y100" s="45"/>
      <c r="Z100" s="45"/>
      <c r="AA100" s="45"/>
      <c r="AB100" s="45"/>
      <c r="AC100" s="46"/>
      <c r="AD100" s="352">
        <f t="shared" si="31"/>
        <v>0</v>
      </c>
      <c r="AE100" s="310"/>
      <c r="AF100" s="297"/>
      <c r="AG100" s="297"/>
    </row>
    <row r="101" spans="1:259" ht="42.75" customHeight="1" x14ac:dyDescent="0.3">
      <c r="A101" s="114"/>
      <c r="B101" s="166"/>
      <c r="C101" s="166"/>
      <c r="D101" s="371" t="s">
        <v>463</v>
      </c>
      <c r="E101" s="371"/>
      <c r="F101" s="371"/>
      <c r="G101" s="372"/>
      <c r="H101" s="96">
        <v>853</v>
      </c>
      <c r="I101" s="139">
        <v>294</v>
      </c>
      <c r="J101" s="97">
        <f t="shared" si="28"/>
        <v>0</v>
      </c>
      <c r="K101" s="39"/>
      <c r="L101" s="39"/>
      <c r="M101" s="39"/>
      <c r="N101" s="39"/>
      <c r="O101" s="48"/>
      <c r="P101" s="44"/>
      <c r="Q101" s="44"/>
      <c r="R101" s="45"/>
      <c r="S101" s="45"/>
      <c r="T101" s="45"/>
      <c r="U101" s="108"/>
      <c r="V101" s="108"/>
      <c r="W101" s="243"/>
      <c r="X101" s="44"/>
      <c r="Y101" s="45"/>
      <c r="Z101" s="45"/>
      <c r="AA101" s="45"/>
      <c r="AB101" s="45"/>
      <c r="AC101" s="46"/>
      <c r="AD101" s="352">
        <f t="shared" si="31"/>
        <v>0</v>
      </c>
      <c r="AE101" s="310"/>
      <c r="AF101" s="297"/>
      <c r="AG101" s="297"/>
    </row>
    <row r="102" spans="1:259" ht="23.25" customHeight="1" x14ac:dyDescent="0.3">
      <c r="A102" s="114"/>
      <c r="B102" s="166"/>
      <c r="C102" s="166"/>
      <c r="D102" s="371" t="s">
        <v>448</v>
      </c>
      <c r="E102" s="371"/>
      <c r="F102" s="371"/>
      <c r="G102" s="372"/>
      <c r="H102" s="96">
        <v>853</v>
      </c>
      <c r="I102" s="139">
        <v>295</v>
      </c>
      <c r="J102" s="97">
        <f t="shared" si="28"/>
        <v>0</v>
      </c>
      <c r="K102" s="39"/>
      <c r="L102" s="39"/>
      <c r="M102" s="39"/>
      <c r="N102" s="39"/>
      <c r="O102" s="48">
        <f t="shared" si="24"/>
        <v>0</v>
      </c>
      <c r="P102" s="44"/>
      <c r="Q102" s="44"/>
      <c r="R102" s="45"/>
      <c r="S102" s="45"/>
      <c r="T102" s="45"/>
      <c r="U102" s="108"/>
      <c r="V102" s="108"/>
      <c r="W102" s="243">
        <f>SUM(P102:P102)</f>
        <v>0</v>
      </c>
      <c r="X102" s="44"/>
      <c r="Y102" s="45"/>
      <c r="Z102" s="45"/>
      <c r="AA102" s="45"/>
      <c r="AB102" s="45"/>
      <c r="AC102" s="46"/>
      <c r="AD102" s="352">
        <f t="shared" si="31"/>
        <v>0</v>
      </c>
      <c r="AE102" s="310"/>
      <c r="AF102" s="297"/>
      <c r="AG102" s="297"/>
    </row>
    <row r="103" spans="1:259" ht="51.75" customHeight="1" thickBot="1" x14ac:dyDescent="0.35">
      <c r="A103" s="214"/>
      <c r="B103" s="177"/>
      <c r="C103" s="177"/>
      <c r="D103" s="373" t="s">
        <v>449</v>
      </c>
      <c r="E103" s="373"/>
      <c r="F103" s="373"/>
      <c r="G103" s="374"/>
      <c r="H103" s="215">
        <v>853</v>
      </c>
      <c r="I103" s="179">
        <v>297</v>
      </c>
      <c r="J103" s="197">
        <f t="shared" si="28"/>
        <v>86240</v>
      </c>
      <c r="K103" s="86"/>
      <c r="L103" s="86"/>
      <c r="M103" s="86"/>
      <c r="N103" s="86"/>
      <c r="O103" s="54">
        <f t="shared" si="24"/>
        <v>0</v>
      </c>
      <c r="P103" s="180"/>
      <c r="Q103" s="180"/>
      <c r="R103" s="182"/>
      <c r="S103" s="182"/>
      <c r="T103" s="182"/>
      <c r="U103" s="183"/>
      <c r="V103" s="183"/>
      <c r="W103" s="244">
        <f>SUM(P103:P103)</f>
        <v>0</v>
      </c>
      <c r="X103" s="180">
        <v>86240</v>
      </c>
      <c r="Y103" s="182"/>
      <c r="Z103" s="182"/>
      <c r="AA103" s="182"/>
      <c r="AB103" s="182"/>
      <c r="AC103" s="183"/>
      <c r="AD103" s="354">
        <f t="shared" si="31"/>
        <v>86240</v>
      </c>
      <c r="AE103" s="312"/>
      <c r="AF103" s="301"/>
      <c r="AG103" s="301"/>
    </row>
    <row r="104" spans="1:259" ht="23.25" customHeight="1" thickTop="1" thickBot="1" x14ac:dyDescent="0.3">
      <c r="A104" s="375" t="s">
        <v>450</v>
      </c>
      <c r="B104" s="376"/>
      <c r="C104" s="376"/>
      <c r="D104" s="376"/>
      <c r="E104" s="376"/>
      <c r="F104" s="376"/>
      <c r="G104" s="377"/>
      <c r="H104" s="216"/>
      <c r="I104" s="217"/>
      <c r="J104" s="218">
        <f t="shared" si="28"/>
        <v>80557964.035160005</v>
      </c>
      <c r="K104" s="219">
        <f>K8+K15-K28</f>
        <v>38099246.002400011</v>
      </c>
      <c r="L104" s="219">
        <f>L8+L15-L28</f>
        <v>9400000.0027599987</v>
      </c>
      <c r="M104" s="219">
        <f>M8+M15-M28</f>
        <v>1664740</v>
      </c>
      <c r="N104" s="219">
        <f>N8+N15-N28</f>
        <v>350000</v>
      </c>
      <c r="O104" s="31">
        <f t="shared" si="24"/>
        <v>49513986.005160011</v>
      </c>
      <c r="P104" s="220">
        <f t="shared" ref="P104:AG104" si="32">P7+P15-P28</f>
        <v>2870337.33</v>
      </c>
      <c r="Q104" s="220">
        <f t="shared" si="32"/>
        <v>0</v>
      </c>
      <c r="R104" s="221">
        <f t="shared" si="32"/>
        <v>20938.679999999702</v>
      </c>
      <c r="S104" s="221">
        <f t="shared" ref="S104" si="33">S7+S15-S28</f>
        <v>0</v>
      </c>
      <c r="T104" s="221">
        <f t="shared" si="32"/>
        <v>133100</v>
      </c>
      <c r="U104" s="221">
        <f t="shared" si="32"/>
        <v>0</v>
      </c>
      <c r="V104" s="222">
        <f t="shared" si="32"/>
        <v>28019602.02</v>
      </c>
      <c r="W104" s="273">
        <f t="shared" si="32"/>
        <v>31043978.029999986</v>
      </c>
      <c r="X104" s="220">
        <f t="shared" si="32"/>
        <v>0</v>
      </c>
      <c r="Y104" s="221">
        <f t="shared" si="32"/>
        <v>0</v>
      </c>
      <c r="Z104" s="221">
        <f t="shared" si="32"/>
        <v>0</v>
      </c>
      <c r="AA104" s="221">
        <f t="shared" si="32"/>
        <v>0</v>
      </c>
      <c r="AB104" s="221">
        <f t="shared" si="32"/>
        <v>0</v>
      </c>
      <c r="AC104" s="222">
        <f t="shared" si="32"/>
        <v>0</v>
      </c>
      <c r="AD104" s="356">
        <f t="shared" si="32"/>
        <v>0</v>
      </c>
      <c r="AE104" s="308">
        <f t="shared" ref="AE104:AF104" si="34">AE7+AE15-AE28</f>
        <v>0</v>
      </c>
      <c r="AF104" s="308">
        <f t="shared" si="34"/>
        <v>0</v>
      </c>
      <c r="AG104" s="308">
        <f t="shared" si="32"/>
        <v>0</v>
      </c>
    </row>
    <row r="105" spans="1:259" ht="26.25" x14ac:dyDescent="0.4">
      <c r="E105" s="378"/>
      <c r="F105" s="378"/>
      <c r="G105" s="378"/>
      <c r="H105" s="223"/>
      <c r="I105" s="224"/>
      <c r="J105" s="224"/>
      <c r="K105" s="322"/>
      <c r="L105" s="322"/>
      <c r="M105" s="322"/>
      <c r="N105" s="322"/>
      <c r="O105" s="323"/>
      <c r="P105" s="323"/>
      <c r="Q105" s="323"/>
      <c r="R105" s="323"/>
      <c r="S105" s="323"/>
      <c r="T105" s="323"/>
      <c r="U105" s="323"/>
      <c r="V105" s="323"/>
      <c r="W105" s="324"/>
      <c r="X105" s="323"/>
      <c r="Y105" s="323"/>
      <c r="Z105" s="323"/>
      <c r="AA105" s="323"/>
      <c r="AB105" s="323"/>
      <c r="AC105" s="323"/>
      <c r="AD105" s="323"/>
      <c r="AE105" s="323"/>
      <c r="AF105" s="323"/>
      <c r="AG105" s="323"/>
    </row>
    <row r="106" spans="1:259" x14ac:dyDescent="0.25">
      <c r="E106" s="227"/>
      <c r="F106" s="228"/>
      <c r="G106" s="228"/>
      <c r="H106" s="228"/>
      <c r="J106" s="342" t="s">
        <v>475</v>
      </c>
      <c r="K106" s="343">
        <v>21449246</v>
      </c>
      <c r="L106" s="343">
        <v>4300000</v>
      </c>
      <c r="M106" s="343">
        <v>1426920</v>
      </c>
      <c r="N106" s="343">
        <v>350000</v>
      </c>
      <c r="O106" s="344"/>
      <c r="P106" s="343">
        <v>557040.74</v>
      </c>
      <c r="V106" s="321"/>
    </row>
    <row r="107" spans="1:259" x14ac:dyDescent="0.25">
      <c r="E107" s="229"/>
      <c r="F107" s="228"/>
      <c r="G107" s="228"/>
      <c r="H107" s="228"/>
      <c r="J107" s="342" t="s">
        <v>476</v>
      </c>
      <c r="K107" s="343">
        <v>16650000</v>
      </c>
      <c r="L107" s="343">
        <v>5100000</v>
      </c>
      <c r="M107" s="343">
        <v>237820</v>
      </c>
      <c r="N107" s="345"/>
      <c r="O107" s="344"/>
      <c r="P107" s="346">
        <v>117422.32</v>
      </c>
      <c r="V107" s="321">
        <v>707568.42</v>
      </c>
    </row>
    <row r="108" spans="1:259" x14ac:dyDescent="0.25">
      <c r="E108" s="229"/>
      <c r="F108" s="228"/>
      <c r="G108" s="228"/>
      <c r="H108" s="228"/>
      <c r="J108" s="342" t="s">
        <v>478</v>
      </c>
      <c r="K108" s="345"/>
      <c r="L108" s="345"/>
      <c r="M108" s="345"/>
      <c r="N108" s="345"/>
      <c r="O108" s="345"/>
      <c r="P108" s="343">
        <v>2195874.27</v>
      </c>
      <c r="V108" s="254">
        <v>27312033.600000001</v>
      </c>
    </row>
    <row r="109" spans="1:259" x14ac:dyDescent="0.25">
      <c r="A109" s="225"/>
      <c r="B109" s="225"/>
      <c r="C109" s="225"/>
      <c r="D109" s="225"/>
      <c r="E109" s="228"/>
      <c r="F109" s="228"/>
      <c r="G109" s="228"/>
      <c r="H109" s="228"/>
      <c r="J109" s="228"/>
      <c r="O109" s="225"/>
      <c r="P109" s="225"/>
      <c r="Q109" s="225"/>
      <c r="R109" s="225"/>
      <c r="S109" s="225"/>
      <c r="T109" s="225"/>
      <c r="U109" s="225"/>
      <c r="V109" s="225"/>
      <c r="W109" s="230"/>
      <c r="X109" s="225"/>
      <c r="Y109" s="225"/>
      <c r="Z109" s="225"/>
      <c r="AA109" s="225"/>
      <c r="AB109" s="225"/>
      <c r="AC109" s="225"/>
      <c r="AD109" s="225"/>
      <c r="AE109" s="225"/>
      <c r="AF109" s="225"/>
      <c r="AG109" s="225"/>
      <c r="AH109" s="225"/>
      <c r="AI109" s="225"/>
      <c r="AJ109" s="225"/>
      <c r="AK109" s="225"/>
      <c r="AL109" s="225"/>
      <c r="AM109" s="225"/>
      <c r="AN109" s="225"/>
      <c r="AO109" s="225"/>
      <c r="AP109" s="225"/>
      <c r="AQ109" s="225"/>
      <c r="AR109" s="225"/>
      <c r="AS109" s="225"/>
      <c r="AT109" s="225"/>
      <c r="AU109" s="225"/>
      <c r="AV109" s="225"/>
      <c r="AW109" s="225"/>
      <c r="AX109" s="225"/>
      <c r="AY109" s="225"/>
      <c r="AZ109" s="225"/>
      <c r="BA109" s="225"/>
      <c r="BB109" s="225"/>
      <c r="BC109" s="225"/>
      <c r="BD109" s="225"/>
      <c r="BE109" s="225"/>
      <c r="BF109" s="225"/>
      <c r="BG109" s="225"/>
      <c r="BH109" s="225"/>
      <c r="BI109" s="225"/>
      <c r="BJ109" s="225"/>
      <c r="BK109" s="225"/>
      <c r="BL109" s="225"/>
      <c r="BM109" s="225"/>
      <c r="BN109" s="225"/>
      <c r="BO109" s="225"/>
      <c r="BP109" s="225"/>
      <c r="BQ109" s="225"/>
      <c r="BR109" s="225"/>
      <c r="BS109" s="225"/>
      <c r="BT109" s="225"/>
      <c r="BU109" s="225"/>
      <c r="BV109" s="225"/>
      <c r="BW109" s="225"/>
      <c r="BX109" s="225"/>
      <c r="BY109" s="225"/>
      <c r="BZ109" s="225"/>
      <c r="CA109" s="225"/>
      <c r="CB109" s="225"/>
      <c r="CC109" s="225"/>
      <c r="CD109" s="225"/>
      <c r="CE109" s="225"/>
      <c r="CF109" s="225"/>
      <c r="CG109" s="225"/>
      <c r="CH109" s="225"/>
      <c r="CI109" s="225"/>
      <c r="CJ109" s="225"/>
      <c r="CK109" s="225"/>
      <c r="CL109" s="225"/>
      <c r="CM109" s="225"/>
      <c r="CN109" s="225"/>
      <c r="CO109" s="225"/>
      <c r="CP109" s="225"/>
      <c r="CQ109" s="225"/>
      <c r="CR109" s="225"/>
      <c r="CS109" s="225"/>
      <c r="CT109" s="225"/>
      <c r="CU109" s="225"/>
      <c r="CV109" s="225"/>
      <c r="CW109" s="225"/>
      <c r="CX109" s="225"/>
      <c r="CY109" s="225"/>
      <c r="CZ109" s="225"/>
      <c r="DA109" s="225"/>
      <c r="DB109" s="225"/>
      <c r="DC109" s="225"/>
      <c r="DD109" s="225"/>
      <c r="DE109" s="225"/>
      <c r="DF109" s="225"/>
      <c r="DG109" s="225"/>
      <c r="DH109" s="225"/>
      <c r="DI109" s="225"/>
      <c r="DJ109" s="225"/>
      <c r="DK109" s="225"/>
      <c r="DL109" s="225"/>
      <c r="DM109" s="225"/>
      <c r="DN109" s="225"/>
      <c r="DO109" s="225"/>
      <c r="DP109" s="225"/>
      <c r="DQ109" s="225"/>
      <c r="DR109" s="225"/>
      <c r="DS109" s="225"/>
      <c r="DT109" s="225"/>
      <c r="DU109" s="225"/>
      <c r="DV109" s="225"/>
      <c r="DW109" s="225"/>
      <c r="DX109" s="225"/>
      <c r="DY109" s="225"/>
      <c r="DZ109" s="225"/>
      <c r="EA109" s="225"/>
      <c r="EB109" s="225"/>
      <c r="EC109" s="225"/>
      <c r="ED109" s="225"/>
      <c r="EE109" s="225"/>
      <c r="EF109" s="225"/>
      <c r="EG109" s="225"/>
      <c r="EH109" s="225"/>
      <c r="EI109" s="225"/>
      <c r="EJ109" s="225"/>
      <c r="EK109" s="225"/>
      <c r="EL109" s="225"/>
      <c r="EM109" s="225"/>
      <c r="EN109" s="225"/>
      <c r="EO109" s="225"/>
      <c r="EP109" s="225"/>
      <c r="EQ109" s="225"/>
      <c r="ER109" s="225"/>
      <c r="ES109" s="225"/>
      <c r="ET109" s="225"/>
      <c r="EU109" s="225"/>
      <c r="EV109" s="225"/>
      <c r="EW109" s="225"/>
      <c r="EX109" s="225"/>
      <c r="EY109" s="225"/>
      <c r="EZ109" s="225"/>
      <c r="FA109" s="225"/>
      <c r="FB109" s="225"/>
      <c r="FC109" s="225"/>
      <c r="FD109" s="225"/>
      <c r="FE109" s="225"/>
      <c r="FF109" s="225"/>
      <c r="FG109" s="225"/>
      <c r="FH109" s="225"/>
      <c r="FI109" s="225"/>
      <c r="FJ109" s="225"/>
      <c r="FK109" s="225"/>
      <c r="FL109" s="225"/>
      <c r="FM109" s="225"/>
      <c r="FN109" s="225"/>
      <c r="FO109" s="225"/>
      <c r="FP109" s="225"/>
      <c r="FQ109" s="225"/>
      <c r="FR109" s="225"/>
      <c r="FS109" s="225"/>
      <c r="FT109" s="225"/>
      <c r="FU109" s="225"/>
      <c r="FV109" s="225"/>
      <c r="FW109" s="225"/>
      <c r="FX109" s="225"/>
      <c r="FY109" s="225"/>
      <c r="FZ109" s="225"/>
      <c r="GA109" s="225"/>
      <c r="GB109" s="225"/>
      <c r="GC109" s="225"/>
      <c r="GD109" s="225"/>
      <c r="GE109" s="225"/>
      <c r="GF109" s="225"/>
      <c r="GG109" s="225"/>
      <c r="GH109" s="225"/>
      <c r="GI109" s="225"/>
      <c r="GJ109" s="225"/>
      <c r="GK109" s="225"/>
      <c r="GL109" s="225"/>
      <c r="GM109" s="225"/>
      <c r="GN109" s="225"/>
      <c r="GO109" s="225"/>
      <c r="GP109" s="225"/>
      <c r="GQ109" s="225"/>
      <c r="GR109" s="225"/>
      <c r="GS109" s="225"/>
      <c r="GT109" s="225"/>
      <c r="GU109" s="225"/>
      <c r="GV109" s="225"/>
      <c r="GW109" s="225"/>
      <c r="GX109" s="225"/>
      <c r="GY109" s="225"/>
      <c r="GZ109" s="225"/>
      <c r="HA109" s="225"/>
      <c r="HB109" s="225"/>
      <c r="HC109" s="225"/>
      <c r="HD109" s="225"/>
      <c r="HE109" s="225"/>
      <c r="HF109" s="225"/>
      <c r="HG109" s="225"/>
      <c r="HH109" s="225"/>
      <c r="HI109" s="225"/>
      <c r="HJ109" s="225"/>
      <c r="HK109" s="225"/>
      <c r="HL109" s="225"/>
      <c r="HM109" s="225"/>
      <c r="HN109" s="225"/>
      <c r="HO109" s="225"/>
      <c r="HP109" s="225"/>
      <c r="HQ109" s="225"/>
      <c r="HR109" s="225"/>
      <c r="HS109" s="225"/>
      <c r="HT109" s="225"/>
      <c r="HU109" s="225"/>
      <c r="HV109" s="225"/>
      <c r="HW109" s="225"/>
      <c r="HX109" s="225"/>
      <c r="HY109" s="225"/>
      <c r="HZ109" s="225"/>
      <c r="IA109" s="225"/>
      <c r="IB109" s="225"/>
      <c r="IC109" s="225"/>
      <c r="ID109" s="225"/>
      <c r="IE109" s="225"/>
      <c r="IF109" s="225"/>
      <c r="IG109" s="225"/>
      <c r="IH109" s="225"/>
      <c r="II109" s="225"/>
      <c r="IJ109" s="225"/>
      <c r="IK109" s="225"/>
      <c r="IL109" s="225"/>
      <c r="IM109" s="225"/>
      <c r="IN109" s="225"/>
      <c r="IO109" s="225"/>
      <c r="IP109" s="225"/>
      <c r="IQ109" s="225"/>
      <c r="IR109" s="225"/>
      <c r="IS109" s="225"/>
      <c r="IT109" s="225"/>
      <c r="IU109" s="225"/>
      <c r="IV109" s="225"/>
      <c r="IW109" s="225"/>
      <c r="IX109" s="225"/>
      <c r="IY109" s="225"/>
    </row>
    <row r="110" spans="1:259" x14ac:dyDescent="0.25">
      <c r="A110" s="225"/>
      <c r="B110" s="225"/>
      <c r="C110" s="225"/>
      <c r="D110" s="225"/>
      <c r="O110" s="225"/>
      <c r="P110" s="225"/>
      <c r="Q110" s="225"/>
      <c r="R110" s="225"/>
      <c r="S110" s="225"/>
      <c r="T110" s="225"/>
      <c r="U110" s="225"/>
      <c r="V110" s="225"/>
      <c r="W110" s="230"/>
      <c r="X110" s="225"/>
      <c r="Y110" s="225"/>
      <c r="Z110" s="225"/>
      <c r="AA110" s="225"/>
      <c r="AB110" s="225"/>
      <c r="AC110" s="225"/>
      <c r="AD110" s="225"/>
      <c r="AE110" s="225"/>
      <c r="AF110" s="225"/>
      <c r="AG110" s="225"/>
      <c r="AH110" s="225"/>
      <c r="AI110" s="225"/>
      <c r="AJ110" s="225"/>
      <c r="AK110" s="225"/>
      <c r="AL110" s="225"/>
      <c r="AM110" s="225"/>
      <c r="AN110" s="225"/>
      <c r="AO110" s="225"/>
      <c r="AP110" s="225"/>
      <c r="AQ110" s="225"/>
      <c r="AR110" s="225"/>
      <c r="AS110" s="225"/>
      <c r="AT110" s="225"/>
      <c r="AU110" s="225"/>
      <c r="AV110" s="225"/>
      <c r="AW110" s="225"/>
      <c r="AX110" s="225"/>
      <c r="AY110" s="225"/>
      <c r="AZ110" s="225"/>
      <c r="BA110" s="225"/>
      <c r="BB110" s="225"/>
      <c r="BC110" s="225"/>
      <c r="BD110" s="225"/>
      <c r="BE110" s="225"/>
      <c r="BF110" s="225"/>
      <c r="BG110" s="225"/>
      <c r="BH110" s="225"/>
      <c r="BI110" s="225"/>
      <c r="BJ110" s="225"/>
      <c r="BK110" s="225"/>
      <c r="BL110" s="225"/>
      <c r="BM110" s="225"/>
      <c r="BN110" s="225"/>
      <c r="BO110" s="225"/>
      <c r="BP110" s="225"/>
      <c r="BQ110" s="225"/>
      <c r="BR110" s="225"/>
      <c r="BS110" s="225"/>
      <c r="BT110" s="225"/>
      <c r="BU110" s="225"/>
      <c r="BV110" s="225"/>
      <c r="BW110" s="225"/>
      <c r="BX110" s="225"/>
      <c r="BY110" s="225"/>
      <c r="BZ110" s="225"/>
      <c r="CA110" s="225"/>
      <c r="CB110" s="225"/>
      <c r="CC110" s="225"/>
      <c r="CD110" s="225"/>
      <c r="CE110" s="225"/>
      <c r="CF110" s="225"/>
      <c r="CG110" s="225"/>
      <c r="CH110" s="225"/>
      <c r="CI110" s="225"/>
      <c r="CJ110" s="225"/>
      <c r="CK110" s="225"/>
      <c r="CL110" s="225"/>
      <c r="CM110" s="225"/>
      <c r="CN110" s="225"/>
      <c r="CO110" s="225"/>
      <c r="CP110" s="225"/>
      <c r="CQ110" s="225"/>
      <c r="CR110" s="225"/>
      <c r="CS110" s="225"/>
      <c r="CT110" s="225"/>
      <c r="CU110" s="225"/>
      <c r="CV110" s="225"/>
      <c r="CW110" s="225"/>
      <c r="CX110" s="225"/>
      <c r="CY110" s="225"/>
      <c r="CZ110" s="225"/>
      <c r="DA110" s="225"/>
      <c r="DB110" s="225"/>
      <c r="DC110" s="225"/>
      <c r="DD110" s="225"/>
      <c r="DE110" s="225"/>
      <c r="DF110" s="225"/>
      <c r="DG110" s="225"/>
      <c r="DH110" s="225"/>
      <c r="DI110" s="225"/>
      <c r="DJ110" s="225"/>
      <c r="DK110" s="225"/>
      <c r="DL110" s="225"/>
      <c r="DM110" s="225"/>
      <c r="DN110" s="225"/>
      <c r="DO110" s="225"/>
      <c r="DP110" s="225"/>
      <c r="DQ110" s="225"/>
      <c r="DR110" s="225"/>
      <c r="DS110" s="225"/>
      <c r="DT110" s="225"/>
      <c r="DU110" s="225"/>
      <c r="DV110" s="225"/>
      <c r="DW110" s="225"/>
      <c r="DX110" s="225"/>
      <c r="DY110" s="225"/>
      <c r="DZ110" s="225"/>
      <c r="EA110" s="225"/>
      <c r="EB110" s="225"/>
      <c r="EC110" s="225"/>
      <c r="ED110" s="225"/>
      <c r="EE110" s="225"/>
      <c r="EF110" s="225"/>
      <c r="EG110" s="225"/>
      <c r="EH110" s="225"/>
      <c r="EI110" s="225"/>
      <c r="EJ110" s="225"/>
      <c r="EK110" s="225"/>
      <c r="EL110" s="225"/>
      <c r="EM110" s="225"/>
      <c r="EN110" s="225"/>
      <c r="EO110" s="225"/>
      <c r="EP110" s="225"/>
      <c r="EQ110" s="225"/>
      <c r="ER110" s="225"/>
      <c r="ES110" s="225"/>
      <c r="ET110" s="225"/>
      <c r="EU110" s="225"/>
      <c r="EV110" s="225"/>
      <c r="EW110" s="225"/>
      <c r="EX110" s="225"/>
      <c r="EY110" s="225"/>
      <c r="EZ110" s="225"/>
      <c r="FA110" s="225"/>
      <c r="FB110" s="225"/>
      <c r="FC110" s="225"/>
      <c r="FD110" s="225"/>
      <c r="FE110" s="225"/>
      <c r="FF110" s="225"/>
      <c r="FG110" s="225"/>
      <c r="FH110" s="225"/>
      <c r="FI110" s="225"/>
      <c r="FJ110" s="225"/>
      <c r="FK110" s="225"/>
      <c r="FL110" s="225"/>
      <c r="FM110" s="225"/>
      <c r="FN110" s="225"/>
      <c r="FO110" s="225"/>
      <c r="FP110" s="225"/>
      <c r="FQ110" s="225"/>
      <c r="FR110" s="225"/>
      <c r="FS110" s="225"/>
      <c r="FT110" s="225"/>
      <c r="FU110" s="225"/>
      <c r="FV110" s="225"/>
      <c r="FW110" s="225"/>
      <c r="FX110" s="225"/>
      <c r="FY110" s="225"/>
      <c r="FZ110" s="225"/>
      <c r="GA110" s="225"/>
      <c r="GB110" s="225"/>
      <c r="GC110" s="225"/>
      <c r="GD110" s="225"/>
      <c r="GE110" s="225"/>
      <c r="GF110" s="225"/>
      <c r="GG110" s="225"/>
      <c r="GH110" s="225"/>
      <c r="GI110" s="225"/>
      <c r="GJ110" s="225"/>
      <c r="GK110" s="225"/>
      <c r="GL110" s="225"/>
      <c r="GM110" s="225"/>
      <c r="GN110" s="225"/>
      <c r="GO110" s="225"/>
      <c r="GP110" s="225"/>
      <c r="GQ110" s="225"/>
      <c r="GR110" s="225"/>
      <c r="GS110" s="225"/>
      <c r="GT110" s="225"/>
      <c r="GU110" s="225"/>
      <c r="GV110" s="225"/>
      <c r="GW110" s="225"/>
      <c r="GX110" s="225"/>
      <c r="GY110" s="225"/>
      <c r="GZ110" s="225"/>
      <c r="HA110" s="225"/>
      <c r="HB110" s="225"/>
      <c r="HC110" s="225"/>
      <c r="HD110" s="225"/>
      <c r="HE110" s="225"/>
      <c r="HF110" s="225"/>
      <c r="HG110" s="225"/>
      <c r="HH110" s="225"/>
      <c r="HI110" s="225"/>
      <c r="HJ110" s="225"/>
      <c r="HK110" s="225"/>
      <c r="HL110" s="225"/>
      <c r="HM110" s="225"/>
      <c r="HN110" s="225"/>
      <c r="HO110" s="225"/>
      <c r="HP110" s="225"/>
      <c r="HQ110" s="225"/>
      <c r="HR110" s="225"/>
      <c r="HS110" s="225"/>
      <c r="HT110" s="225"/>
      <c r="HU110" s="225"/>
      <c r="HV110" s="225"/>
      <c r="HW110" s="225"/>
      <c r="HX110" s="225"/>
      <c r="HY110" s="225"/>
      <c r="HZ110" s="225"/>
      <c r="IA110" s="225"/>
      <c r="IB110" s="225"/>
      <c r="IC110" s="225"/>
      <c r="ID110" s="225"/>
      <c r="IE110" s="225"/>
      <c r="IF110" s="225"/>
      <c r="IG110" s="225"/>
      <c r="IH110" s="225"/>
      <c r="II110" s="225"/>
      <c r="IJ110" s="225"/>
      <c r="IK110" s="225"/>
      <c r="IL110" s="225"/>
      <c r="IM110" s="225"/>
      <c r="IN110" s="225"/>
      <c r="IO110" s="225"/>
      <c r="IP110" s="225"/>
      <c r="IQ110" s="225"/>
      <c r="IR110" s="225"/>
      <c r="IS110" s="225"/>
      <c r="IT110" s="225"/>
      <c r="IU110" s="225"/>
      <c r="IV110" s="225"/>
      <c r="IW110" s="225"/>
      <c r="IX110" s="225"/>
      <c r="IY110" s="225"/>
    </row>
    <row r="111" spans="1:259" x14ac:dyDescent="0.25">
      <c r="A111" s="225"/>
      <c r="B111" s="225"/>
      <c r="C111" s="225"/>
      <c r="D111" s="225"/>
      <c r="P111" s="225"/>
      <c r="Q111" s="225"/>
      <c r="R111" s="225"/>
      <c r="S111" s="225"/>
      <c r="T111" s="225"/>
      <c r="U111" s="225"/>
      <c r="V111" s="225"/>
      <c r="W111" s="230"/>
      <c r="X111" s="225"/>
      <c r="Y111" s="225"/>
      <c r="Z111" s="225"/>
      <c r="AA111" s="225"/>
      <c r="AB111" s="225"/>
      <c r="AC111" s="225"/>
      <c r="AD111" s="225"/>
      <c r="AE111" s="225"/>
      <c r="AF111" s="225"/>
      <c r="AG111" s="225"/>
      <c r="AH111" s="225"/>
      <c r="AI111" s="225"/>
      <c r="AJ111" s="225"/>
      <c r="AK111" s="225"/>
      <c r="AL111" s="225"/>
      <c r="AM111" s="225"/>
      <c r="AN111" s="225"/>
      <c r="AO111" s="225"/>
      <c r="AP111" s="225"/>
      <c r="AQ111" s="225"/>
      <c r="AR111" s="225"/>
      <c r="AS111" s="225"/>
      <c r="AT111" s="225"/>
      <c r="AU111" s="225"/>
      <c r="AV111" s="225"/>
      <c r="AW111" s="225"/>
      <c r="AX111" s="225"/>
      <c r="AY111" s="225"/>
      <c r="AZ111" s="225"/>
      <c r="BA111" s="225"/>
      <c r="BB111" s="225"/>
      <c r="BC111" s="225"/>
      <c r="BD111" s="225"/>
      <c r="BE111" s="225"/>
      <c r="BF111" s="225"/>
      <c r="BG111" s="225"/>
      <c r="BH111" s="225"/>
      <c r="BI111" s="225"/>
      <c r="BJ111" s="225"/>
      <c r="BK111" s="225"/>
      <c r="BL111" s="225"/>
      <c r="BM111" s="225"/>
      <c r="BN111" s="225"/>
      <c r="BO111" s="225"/>
      <c r="BP111" s="225"/>
      <c r="BQ111" s="225"/>
      <c r="BR111" s="225"/>
      <c r="BS111" s="225"/>
      <c r="BT111" s="225"/>
      <c r="BU111" s="225"/>
      <c r="BV111" s="225"/>
      <c r="BW111" s="225"/>
      <c r="BX111" s="225"/>
      <c r="BY111" s="225"/>
      <c r="BZ111" s="225"/>
      <c r="CA111" s="225"/>
      <c r="CB111" s="225"/>
      <c r="CC111" s="225"/>
      <c r="CD111" s="225"/>
      <c r="CE111" s="225"/>
      <c r="CF111" s="225"/>
      <c r="CG111" s="225"/>
      <c r="CH111" s="225"/>
      <c r="CI111" s="225"/>
      <c r="CJ111" s="225"/>
      <c r="CK111" s="225"/>
      <c r="CL111" s="225"/>
      <c r="CM111" s="225"/>
      <c r="CN111" s="225"/>
      <c r="CO111" s="225"/>
      <c r="CP111" s="225"/>
      <c r="CQ111" s="225"/>
      <c r="CR111" s="225"/>
      <c r="CS111" s="225"/>
      <c r="CT111" s="225"/>
      <c r="CU111" s="225"/>
      <c r="CV111" s="225"/>
      <c r="CW111" s="225"/>
      <c r="CX111" s="225"/>
      <c r="CY111" s="225"/>
      <c r="CZ111" s="225"/>
      <c r="DA111" s="225"/>
      <c r="DB111" s="225"/>
      <c r="DC111" s="225"/>
      <c r="DD111" s="225"/>
      <c r="DE111" s="225"/>
      <c r="DF111" s="225"/>
      <c r="DG111" s="225"/>
      <c r="DH111" s="225"/>
      <c r="DI111" s="225"/>
      <c r="DJ111" s="225"/>
      <c r="DK111" s="225"/>
      <c r="DL111" s="225"/>
      <c r="DM111" s="225"/>
      <c r="DN111" s="225"/>
      <c r="DO111" s="225"/>
      <c r="DP111" s="225"/>
      <c r="DQ111" s="225"/>
      <c r="DR111" s="225"/>
      <c r="DS111" s="225"/>
      <c r="DT111" s="225"/>
      <c r="DU111" s="225"/>
      <c r="DV111" s="225"/>
      <c r="DW111" s="225"/>
      <c r="DX111" s="225"/>
      <c r="DY111" s="225"/>
      <c r="DZ111" s="225"/>
      <c r="EA111" s="225"/>
      <c r="EB111" s="225"/>
      <c r="EC111" s="225"/>
      <c r="ED111" s="225"/>
      <c r="EE111" s="225"/>
      <c r="EF111" s="225"/>
      <c r="EG111" s="225"/>
      <c r="EH111" s="225"/>
      <c r="EI111" s="225"/>
      <c r="EJ111" s="225"/>
      <c r="EK111" s="225"/>
      <c r="EL111" s="225"/>
      <c r="EM111" s="225"/>
      <c r="EN111" s="225"/>
      <c r="EO111" s="225"/>
      <c r="EP111" s="225"/>
      <c r="EQ111" s="225"/>
      <c r="ER111" s="225"/>
      <c r="ES111" s="225"/>
      <c r="ET111" s="225"/>
      <c r="EU111" s="225"/>
      <c r="EV111" s="225"/>
      <c r="EW111" s="225"/>
      <c r="EX111" s="225"/>
      <c r="EY111" s="225"/>
      <c r="EZ111" s="225"/>
      <c r="FA111" s="225"/>
      <c r="FB111" s="225"/>
      <c r="FC111" s="225"/>
      <c r="FD111" s="225"/>
      <c r="FE111" s="225"/>
      <c r="FF111" s="225"/>
      <c r="FG111" s="225"/>
      <c r="FH111" s="225"/>
      <c r="FI111" s="225"/>
      <c r="FJ111" s="225"/>
      <c r="FK111" s="225"/>
      <c r="FL111" s="225"/>
      <c r="FM111" s="225"/>
      <c r="FN111" s="225"/>
      <c r="FO111" s="225"/>
      <c r="FP111" s="225"/>
      <c r="FQ111" s="225"/>
      <c r="FR111" s="225"/>
      <c r="FS111" s="225"/>
      <c r="FT111" s="225"/>
      <c r="FU111" s="225"/>
      <c r="FV111" s="225"/>
      <c r="FW111" s="225"/>
      <c r="FX111" s="225"/>
      <c r="FY111" s="225"/>
      <c r="FZ111" s="225"/>
      <c r="GA111" s="225"/>
      <c r="GB111" s="225"/>
      <c r="GC111" s="225"/>
      <c r="GD111" s="225"/>
      <c r="GE111" s="225"/>
      <c r="GF111" s="225"/>
      <c r="GG111" s="225"/>
      <c r="GH111" s="225"/>
      <c r="GI111" s="225"/>
      <c r="GJ111" s="225"/>
      <c r="GK111" s="225"/>
      <c r="GL111" s="225"/>
      <c r="GM111" s="225"/>
      <c r="GN111" s="225"/>
      <c r="GO111" s="225"/>
      <c r="GP111" s="225"/>
      <c r="GQ111" s="225"/>
      <c r="GR111" s="225"/>
      <c r="GS111" s="225"/>
      <c r="GT111" s="225"/>
      <c r="GU111" s="225"/>
      <c r="GV111" s="225"/>
      <c r="GW111" s="225"/>
      <c r="GX111" s="225"/>
      <c r="GY111" s="225"/>
      <c r="GZ111" s="225"/>
      <c r="HA111" s="225"/>
      <c r="HB111" s="225"/>
      <c r="HC111" s="225"/>
      <c r="HD111" s="225"/>
      <c r="HE111" s="225"/>
      <c r="HF111" s="225"/>
      <c r="HG111" s="225"/>
      <c r="HH111" s="225"/>
      <c r="HI111" s="225"/>
      <c r="HJ111" s="225"/>
      <c r="HK111" s="225"/>
      <c r="HL111" s="225"/>
      <c r="HM111" s="225"/>
      <c r="HN111" s="225"/>
      <c r="HO111" s="225"/>
      <c r="HP111" s="225"/>
      <c r="HQ111" s="225"/>
      <c r="HR111" s="225"/>
      <c r="HS111" s="225"/>
      <c r="HT111" s="225"/>
      <c r="HU111" s="225"/>
      <c r="HV111" s="225"/>
      <c r="HW111" s="225"/>
      <c r="HX111" s="225"/>
      <c r="HY111" s="225"/>
      <c r="HZ111" s="225"/>
      <c r="IA111" s="225"/>
      <c r="IB111" s="225"/>
      <c r="IC111" s="225"/>
      <c r="ID111" s="225"/>
      <c r="IE111" s="225"/>
      <c r="IF111" s="225"/>
      <c r="IG111" s="225"/>
      <c r="IH111" s="225"/>
      <c r="II111" s="225"/>
      <c r="IJ111" s="225"/>
      <c r="IK111" s="225"/>
      <c r="IL111" s="225"/>
      <c r="IM111" s="225"/>
      <c r="IN111" s="225"/>
      <c r="IO111" s="225"/>
      <c r="IP111" s="225"/>
      <c r="IQ111" s="225"/>
      <c r="IR111" s="225"/>
      <c r="IS111" s="225"/>
      <c r="IT111" s="225"/>
      <c r="IU111" s="225"/>
      <c r="IV111" s="225"/>
      <c r="IW111" s="225"/>
      <c r="IX111" s="225"/>
      <c r="IY111" s="225"/>
    </row>
  </sheetData>
  <mergeCells count="111">
    <mergeCell ref="C90:G90"/>
    <mergeCell ref="B91:G91"/>
    <mergeCell ref="D88:G88"/>
    <mergeCell ref="J5:J6"/>
    <mergeCell ref="K5:O5"/>
    <mergeCell ref="AG5:AG6"/>
    <mergeCell ref="A7:G7"/>
    <mergeCell ref="B16:G16"/>
    <mergeCell ref="B17:E17"/>
    <mergeCell ref="B18:E18"/>
    <mergeCell ref="C19:F19"/>
    <mergeCell ref="B27:G27"/>
    <mergeCell ref="A28:G28"/>
    <mergeCell ref="B29:G29"/>
    <mergeCell ref="B30:G30"/>
    <mergeCell ref="C31:G31"/>
    <mergeCell ref="C20:F20"/>
    <mergeCell ref="C21:G21"/>
    <mergeCell ref="B22:G22"/>
    <mergeCell ref="C23:G23"/>
    <mergeCell ref="B24:G24"/>
    <mergeCell ref="B26:G26"/>
    <mergeCell ref="D43:G43"/>
    <mergeCell ref="C44:G44"/>
    <mergeCell ref="E1:I1"/>
    <mergeCell ref="E2:I2"/>
    <mergeCell ref="E3:I3"/>
    <mergeCell ref="E4:I4"/>
    <mergeCell ref="A5:G6"/>
    <mergeCell ref="H5:H6"/>
    <mergeCell ref="I5:I6"/>
    <mergeCell ref="B14:E14"/>
    <mergeCell ref="A15:E15"/>
    <mergeCell ref="B8:E8"/>
    <mergeCell ref="B9:E9"/>
    <mergeCell ref="C10:E10"/>
    <mergeCell ref="B11:E11"/>
    <mergeCell ref="C12:E12"/>
    <mergeCell ref="B13:E13"/>
    <mergeCell ref="D45:G45"/>
    <mergeCell ref="B46:G46"/>
    <mergeCell ref="C47:G47"/>
    <mergeCell ref="D48:G48"/>
    <mergeCell ref="D51:G51"/>
    <mergeCell ref="D52:G52"/>
    <mergeCell ref="C25:G25"/>
    <mergeCell ref="C37:G37"/>
    <mergeCell ref="B38:G38"/>
    <mergeCell ref="C39:G39"/>
    <mergeCell ref="D40:G40"/>
    <mergeCell ref="C41:G41"/>
    <mergeCell ref="D42:G42"/>
    <mergeCell ref="D32:G32"/>
    <mergeCell ref="D33:G33"/>
    <mergeCell ref="E34:G34"/>
    <mergeCell ref="D35:G35"/>
    <mergeCell ref="D36:G36"/>
    <mergeCell ref="C54:G54"/>
    <mergeCell ref="D55:G55"/>
    <mergeCell ref="D56:G56"/>
    <mergeCell ref="C57:G57"/>
    <mergeCell ref="C58:G58"/>
    <mergeCell ref="C59:G59"/>
    <mergeCell ref="D49:G49"/>
    <mergeCell ref="E50:G50"/>
    <mergeCell ref="B53:G53"/>
    <mergeCell ref="C65:G65"/>
    <mergeCell ref="D66:G66"/>
    <mergeCell ref="D67:G67"/>
    <mergeCell ref="C68:G68"/>
    <mergeCell ref="D69:G69"/>
    <mergeCell ref="D70:G70"/>
    <mergeCell ref="C60:G60"/>
    <mergeCell ref="D61:G61"/>
    <mergeCell ref="C62:G62"/>
    <mergeCell ref="D63:G63"/>
    <mergeCell ref="D64:G64"/>
    <mergeCell ref="C79:G79"/>
    <mergeCell ref="D80:G80"/>
    <mergeCell ref="D81:G81"/>
    <mergeCell ref="D82:G82"/>
    <mergeCell ref="D71:G71"/>
    <mergeCell ref="D72:G72"/>
    <mergeCell ref="C73:G73"/>
    <mergeCell ref="B74:G74"/>
    <mergeCell ref="C75:G75"/>
    <mergeCell ref="D76:G76"/>
    <mergeCell ref="AE5:AE6"/>
    <mergeCell ref="AF5:AF6"/>
    <mergeCell ref="D98:G98"/>
    <mergeCell ref="D99:G99"/>
    <mergeCell ref="D102:G102"/>
    <mergeCell ref="D103:G103"/>
    <mergeCell ref="A104:G104"/>
    <mergeCell ref="E105:G105"/>
    <mergeCell ref="B92:G92"/>
    <mergeCell ref="D93:G93"/>
    <mergeCell ref="B94:G94"/>
    <mergeCell ref="D95:G95"/>
    <mergeCell ref="D96:G96"/>
    <mergeCell ref="D97:G97"/>
    <mergeCell ref="D100:G100"/>
    <mergeCell ref="D101:G101"/>
    <mergeCell ref="D83:G83"/>
    <mergeCell ref="D84:G84"/>
    <mergeCell ref="D85:G85"/>
    <mergeCell ref="D86:G86"/>
    <mergeCell ref="D87:G87"/>
    <mergeCell ref="D89:G89"/>
    <mergeCell ref="D77:G77"/>
    <mergeCell ref="D78:G78"/>
  </mergeCells>
  <printOptions horizontalCentered="1"/>
  <pageMargins left="3.937007874015748E-2" right="3.937007874015748E-2" top="0.15748031496062992" bottom="0.15748031496062992" header="0" footer="0"/>
  <pageSetup paperSize="9" scale="2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Общая информация</vt:lpstr>
      <vt:lpstr>Раздел 1</vt:lpstr>
      <vt:lpstr>Раздел 1.1</vt:lpstr>
      <vt:lpstr>Раздел 2</vt:lpstr>
      <vt:lpstr>Раздел 3</vt:lpstr>
      <vt:lpstr>Раздел 4</vt:lpstr>
      <vt:lpstr>Расшифровка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Ger</cp:lastModifiedBy>
  <cp:lastPrinted>2021-10-05T03:02:27Z</cp:lastPrinted>
  <dcterms:created xsi:type="dcterms:W3CDTF">2020-05-10T06:02:58Z</dcterms:created>
  <dcterms:modified xsi:type="dcterms:W3CDTF">2022-05-12T00:31:57Z</dcterms:modified>
</cp:coreProperties>
</file>